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314579\Desktop\開示書類一時保存\0217分\"/>
    </mc:Choice>
  </mc:AlternateContent>
  <xr:revisionPtr revIDLastSave="0" documentId="13_ncr:1_{D6B458C8-3266-4F40-873F-883C3502EF63}" xr6:coauthVersionLast="47" xr6:coauthVersionMax="47" xr10:uidLastSave="{00000000-0000-0000-0000-000000000000}"/>
  <bookViews>
    <workbookView xWindow="-110" yWindow="-110" windowWidth="19420" windowHeight="11500" tabRatio="560" xr2:uid="{00000000-000D-0000-FFFF-FFFF00000000}"/>
  </bookViews>
  <sheets>
    <sheet name="2025.3_3Q(1)" sheetId="1" r:id="rId1"/>
    <sheet name="2025.3_3Q(2)" sheetId="3" r:id="rId2"/>
    <sheet name="2025.3_3Q(3)" sheetId="5" r:id="rId3"/>
  </sheets>
  <definedNames>
    <definedName name="_xlnm.Print_Area" localSheetId="0">'2025.3_3Q(1)'!$B$2:$J$39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J41" i="3"/>
  <c r="J39" i="3"/>
  <c r="J37" i="3"/>
  <c r="J35" i="3"/>
  <c r="J33" i="3"/>
  <c r="J26" i="3"/>
  <c r="J24" i="3"/>
  <c r="J18" i="3"/>
  <c r="J16" i="3"/>
  <c r="J14" i="3"/>
  <c r="J12" i="3"/>
  <c r="J28" i="1"/>
  <c r="J24" i="1"/>
  <c r="J22" i="1"/>
  <c r="J20" i="1"/>
  <c r="J18" i="1"/>
  <c r="J16" i="1"/>
  <c r="J14" i="1"/>
  <c r="J12" i="1"/>
  <c r="H43" i="3"/>
  <c r="G43" i="3"/>
  <c r="H41" i="3"/>
  <c r="G41" i="3"/>
  <c r="H39" i="3"/>
  <c r="G39" i="3"/>
  <c r="H37" i="3"/>
  <c r="G37" i="3"/>
  <c r="H35" i="3"/>
  <c r="G35" i="3"/>
  <c r="H33" i="3"/>
  <c r="G33" i="3"/>
  <c r="H26" i="3"/>
  <c r="G26" i="3"/>
  <c r="H24" i="3"/>
  <c r="G24" i="3"/>
  <c r="G22" i="3"/>
  <c r="H20" i="3"/>
  <c r="G20" i="3"/>
  <c r="H18" i="3"/>
  <c r="G18" i="3"/>
  <c r="H16" i="3"/>
  <c r="G16" i="3"/>
  <c r="H14" i="3"/>
  <c r="G14" i="3"/>
  <c r="H12" i="3"/>
  <c r="G12" i="3"/>
  <c r="H30" i="1"/>
  <c r="H28" i="1"/>
  <c r="G28" i="1"/>
  <c r="H26" i="1"/>
  <c r="G26" i="1"/>
  <c r="H24" i="1"/>
  <c r="G24" i="1"/>
  <c r="H22" i="1"/>
  <c r="G22" i="1"/>
  <c r="H20" i="1"/>
  <c r="G20" i="1"/>
  <c r="H18" i="1"/>
  <c r="G18" i="1"/>
  <c r="H16" i="1"/>
  <c r="G16" i="1"/>
  <c r="H14" i="1"/>
  <c r="G14" i="1"/>
  <c r="H12" i="1"/>
  <c r="G12" i="1"/>
  <c r="H42" i="3" l="1"/>
  <c r="H40" i="3"/>
  <c r="H38" i="3"/>
  <c r="H36" i="3"/>
  <c r="H34" i="3"/>
  <c r="H32" i="3"/>
  <c r="H25" i="3"/>
  <c r="H23" i="3"/>
  <c r="H21" i="3"/>
  <c r="H19" i="3"/>
  <c r="H17" i="3"/>
  <c r="H15" i="3"/>
  <c r="H13" i="3"/>
  <c r="H11" i="3"/>
  <c r="H29" i="1"/>
  <c r="H27" i="1"/>
  <c r="H25" i="1"/>
  <c r="H23" i="1"/>
  <c r="H21" i="1"/>
  <c r="H19" i="1"/>
  <c r="H17" i="1"/>
  <c r="H15" i="1"/>
  <c r="H13" i="1"/>
  <c r="H11" i="1"/>
  <c r="G40" i="3"/>
  <c r="G38" i="3"/>
  <c r="G36" i="3"/>
  <c r="G34" i="3"/>
  <c r="G32" i="3"/>
  <c r="G25" i="3"/>
  <c r="G23" i="3"/>
  <c r="G21" i="3"/>
  <c r="G19" i="3"/>
  <c r="G17" i="3"/>
  <c r="G15" i="3"/>
  <c r="G13" i="3"/>
  <c r="G11" i="3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<sst xmlns="http://schemas.openxmlformats.org/spreadsheetml/2006/main" count="141" uniqueCount="82">
  <si>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</si>
  <si>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</si>
  <si>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</si>
  <si>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</si>
  <si>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</si>
  <si>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</si>
  <si>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</si>
  <si>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Operating Income</t>
    <phoneticPr fontId="2"/>
  </si>
  <si>
    <t>Ordinary Income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</si>
  <si>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</si>
  <si>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</si>
  <si>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Net Income (※1)</t>
    <phoneticPr fontId="2"/>
  </si>
  <si>
    <t>FY2022.3</t>
    <phoneticPr fontId="2"/>
  </si>
  <si>
    <t>FY2024.3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</si>
  <si>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</si>
  <si>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</si>
  <si>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</si>
  <si>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※1　Net Income is this term's net profit attributing to the shareholders of the parent company.</t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</si>
  <si>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</si>
  <si>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</si>
  <si>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</si>
  <si>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</si>
  <si>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</si>
  <si>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</si>
  <si>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</si>
  <si>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</si>
  <si>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</si>
  <si>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</si>
  <si>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</si>
  <si>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</si>
  <si>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</si>
  <si>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</si>
  <si>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</si>
  <si>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</si>
  <si>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</si>
  <si>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</si>
  <si>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</si>
  <si>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Operating Income by Business Segment</t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</si>
  <si>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</si>
  <si>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</si>
  <si>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</si>
  <si>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</si>
  <si>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</si>
  <si>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</si>
  <si>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</si>
  <si>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</si>
  <si>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</si>
  <si>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</si>
  <si>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</si>
  <si>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</si>
  <si>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</si>
  <si>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</si>
  <si>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</si>
  <si>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</si>
  <si>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</si>
  <si>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</si>
  <si>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</si>
  <si>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</si>
  <si>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</si>
  <si>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</si>
  <si>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</si>
  <si>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</si>
  <si>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</si>
  <si>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r>
      <t>2.事業別業績　</t>
    </r>
    <r>
      <rPr>
        <sz val="12"/>
        <color theme="1"/>
        <rFont val="Yu Gothic"/>
        <family val="3"/>
        <charset val="128"/>
        <scheme val="minor"/>
      </rPr>
      <t>Sales / Operating Income by Business segment</t>
    </r>
    <rPh sb="2" eb="5">
      <t>ジギョウベツ</t>
    </rPh>
    <rPh sb="5" eb="7">
      <t>ギョウセキ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</si>
  <si>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</si>
  <si>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</si>
  <si>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</si>
  <si>
    <t>FY2024.3</t>
  </si>
  <si>
    <t>上段：百万円　下段：前年同期比増減率</t>
    <rPh sb="0" eb="2">
      <t>ジョウダン</t>
    </rPh>
    <rPh sb="3" eb="6">
      <t>ヒャクマンエン</t>
    </rPh>
    <rPh sb="7" eb="9">
      <t>ゲダン</t>
    </rPh>
    <rPh sb="10" eb="15">
      <t>ゼンネンドウキヒ</t>
    </rPh>
    <rPh sb="15" eb="18">
      <t>ゾウゲンリツ</t>
    </rPh>
    <phoneticPr fontId="2"/>
  </si>
  <si>
    <t>FY2023.3</t>
  </si>
  <si>
    <t>通期予想
Forecast</t>
    <rPh sb="0" eb="2">
      <t>ツウキ</t>
    </rPh>
    <rPh sb="2" eb="4">
      <t>ヨソウ</t>
    </rPh>
    <phoneticPr fontId="2"/>
  </si>
  <si>
    <t>通期実績
Results</t>
    <rPh sb="0" eb="2">
      <t>ツウキ</t>
    </rPh>
    <rPh sb="2" eb="4">
      <t>ジッセキ</t>
    </rPh>
    <phoneticPr fontId="2"/>
  </si>
  <si>
    <t>Third Quarter of FY2025.3　Fact Sheet</t>
    <phoneticPr fontId="2"/>
  </si>
  <si>
    <t>2025年3月期第3四半期　ファクトシート</t>
    <rPh sb="4" eb="5">
      <t>ネン</t>
    </rPh>
    <rPh sb="6" eb="8">
      <t>ガツキ</t>
    </rPh>
    <rPh sb="8" eb="9">
      <t>ダイ</t>
    </rPh>
    <rPh sb="10" eb="13">
      <t>シハンキ</t>
    </rPh>
    <phoneticPr fontId="2"/>
  </si>
  <si>
    <t>1-3Q実績
Results</t>
    <rPh sb="4" eb="6">
      <t>ジッセキ</t>
    </rPh>
    <phoneticPr fontId="2"/>
  </si>
  <si>
    <t>1Q
Results</t>
    <phoneticPr fontId="2"/>
  </si>
  <si>
    <t>2Q
Results</t>
    <phoneticPr fontId="2"/>
  </si>
  <si>
    <t>3Q
Results</t>
    <phoneticPr fontId="2"/>
  </si>
  <si>
    <t>FY2024.3
3Q</t>
    <phoneticPr fontId="2"/>
  </si>
  <si>
    <t>FY2025.3
3Q</t>
    <phoneticPr fontId="2"/>
  </si>
  <si>
    <t>－</t>
  </si>
  <si>
    <t>Musical Instruments Education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</si>
</sst>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;[Red]\△0.0%"/>
    <numFmt numFmtId="177" formatCode="#,##0;[Red]\△#,##0"/>
    <numFmt numFmtId="178" formatCode="#,##0.0;[Red]\-#,##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ck">
        <color indexed="64"/>
      </left>
      <right/>
      <top style="hair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ck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 style="hair">
        <color auto="1"/>
      </top>
      <bottom/>
      <diagonal/>
    </border>
    <border>
      <left style="thin">
        <color auto="1"/>
      </left>
      <right style="thick">
        <color indexed="64"/>
      </right>
      <top/>
      <bottom style="hair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2" borderId="14" xfId="0" applyFill="1" applyBorder="1"/>
    <xf numFmtId="0" fontId="0" fillId="2" borderId="15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2" borderId="12" xfId="0" applyFill="1" applyBorder="1"/>
    <xf numFmtId="0" fontId="0" fillId="2" borderId="13" xfId="0" applyFill="1" applyBorder="1"/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7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2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 indent="2"/>
    </xf>
    <xf numFmtId="0" fontId="0" fillId="2" borderId="22" xfId="0" applyFont="1" applyFill="1" applyBorder="1" applyAlignment="1">
      <alignment horizontal="left" vertical="center" wrapText="1" indent="2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5" fillId="2" borderId="42" xfId="0" applyFont="1" applyFill="1" applyBorder="1" applyAlignment="1">
      <alignment horizontal="left" vertical="center"/>
    </xf>
    <xf numFmtId="38" fontId="0" fillId="0" borderId="0" xfId="1" applyFont="1" applyAlignment="1"/>
    <xf numFmtId="0" fontId="5" fillId="2" borderId="3" xfId="0" applyFont="1" applyFill="1" applyBorder="1" applyAlignment="1">
      <alignment horizontal="left" vertical="center" indent="1"/>
    </xf>
    <xf numFmtId="178" fontId="0" fillId="0" borderId="28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78" fontId="0" fillId="0" borderId="29" xfId="1" applyNumberFormat="1" applyFont="1" applyFill="1" applyBorder="1" applyAlignment="1">
      <alignment vertical="center"/>
    </xf>
    <xf numFmtId="178" fontId="0" fillId="0" borderId="40" xfId="1" applyNumberFormat="1" applyFont="1" applyFill="1" applyBorder="1" applyAlignment="1">
      <alignment vertical="center"/>
    </xf>
    <xf numFmtId="178" fontId="0" fillId="0" borderId="30" xfId="1" applyNumberFormat="1" applyFont="1" applyFill="1" applyBorder="1" applyAlignment="1">
      <alignment vertical="center"/>
    </xf>
    <xf numFmtId="178" fontId="0" fillId="0" borderId="47" xfId="1" applyNumberFormat="1" applyFont="1" applyFill="1" applyBorder="1" applyAlignment="1">
      <alignment vertical="center"/>
    </xf>
    <xf numFmtId="178" fontId="0" fillId="0" borderId="49" xfId="1" applyNumberFormat="1" applyFont="1" applyFill="1" applyBorder="1" applyAlignment="1">
      <alignment vertical="center"/>
    </xf>
    <xf numFmtId="178" fontId="0" fillId="0" borderId="50" xfId="1" applyNumberFormat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77" fontId="0" fillId="0" borderId="31" xfId="1" applyNumberFormat="1" applyFont="1" applyFill="1" applyBorder="1" applyAlignment="1">
      <alignment vertical="center"/>
    </xf>
    <xf numFmtId="176" fontId="0" fillId="0" borderId="28" xfId="2" applyNumberFormat="1" applyFont="1" applyFill="1" applyBorder="1" applyAlignment="1">
      <alignment vertical="center"/>
    </xf>
    <xf numFmtId="177" fontId="0" fillId="0" borderId="32" xfId="1" applyNumberFormat="1" applyFont="1" applyFill="1" applyBorder="1" applyAlignment="1">
      <alignment vertical="center"/>
    </xf>
    <xf numFmtId="176" fontId="0" fillId="0" borderId="33" xfId="2" applyNumberFormat="1" applyFont="1" applyFill="1" applyBorder="1" applyAlignment="1">
      <alignment vertical="center"/>
    </xf>
    <xf numFmtId="176" fontId="0" fillId="0" borderId="27" xfId="2" applyNumberFormat="1" applyFont="1" applyFill="1" applyBorder="1" applyAlignment="1">
      <alignment vertical="center"/>
    </xf>
    <xf numFmtId="177" fontId="0" fillId="0" borderId="34" xfId="1" applyNumberFormat="1" applyFont="1" applyFill="1" applyBorder="1" applyAlignment="1">
      <alignment vertical="center"/>
    </xf>
    <xf numFmtId="177" fontId="0" fillId="0" borderId="11" xfId="1" applyNumberFormat="1" applyFont="1" applyFill="1" applyBorder="1" applyAlignment="1">
      <alignment vertical="center"/>
    </xf>
    <xf numFmtId="176" fontId="0" fillId="0" borderId="10" xfId="2" applyNumberFormat="1" applyFont="1" applyFill="1" applyBorder="1" applyAlignment="1">
      <alignment vertical="center"/>
    </xf>
    <xf numFmtId="177" fontId="0" fillId="0" borderId="57" xfId="1" applyNumberFormat="1" applyFont="1" applyFill="1" applyBorder="1" applyAlignment="1">
      <alignment vertical="center"/>
    </xf>
    <xf numFmtId="176" fontId="0" fillId="0" borderId="58" xfId="2" applyNumberFormat="1" applyFont="1" applyFill="1" applyBorder="1" applyAlignment="1">
      <alignment vertical="center"/>
    </xf>
    <xf numFmtId="178" fontId="0" fillId="0" borderId="60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0" fontId="0" fillId="0" borderId="37" xfId="0" applyFill="1" applyBorder="1" applyAlignment="1">
      <alignment horizontal="center" vertical="center" wrapText="1"/>
    </xf>
    <xf numFmtId="177" fontId="0" fillId="0" borderId="52" xfId="1" applyNumberFormat="1" applyFont="1" applyFill="1" applyBorder="1" applyAlignment="1">
      <alignment vertical="center"/>
    </xf>
    <xf numFmtId="176" fontId="0" fillId="0" borderId="42" xfId="2" applyNumberFormat="1" applyFont="1" applyFill="1" applyBorder="1" applyAlignment="1">
      <alignment vertical="center"/>
    </xf>
    <xf numFmtId="176" fontId="0" fillId="0" borderId="15" xfId="2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177" fontId="0" fillId="0" borderId="4" xfId="1" applyNumberFormat="1" applyFont="1" applyFill="1" applyBorder="1" applyAlignment="1">
      <alignment horizontal="right" vertical="center"/>
    </xf>
    <xf numFmtId="176" fontId="0" fillId="0" borderId="17" xfId="2" applyNumberFormat="1" applyFont="1" applyFill="1" applyBorder="1" applyAlignment="1">
      <alignment horizontal="right" vertical="center"/>
    </xf>
    <xf numFmtId="177" fontId="0" fillId="0" borderId="45" xfId="1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8" fontId="0" fillId="0" borderId="55" xfId="1" applyNumberFormat="1" applyFont="1" applyFill="1" applyBorder="1" applyAlignment="1">
      <alignment vertical="center"/>
    </xf>
    <xf numFmtId="178" fontId="0" fillId="0" borderId="59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7" fontId="0" fillId="0" borderId="56" xfId="1" applyNumberFormat="1" applyFont="1" applyFill="1" applyBorder="1" applyAlignment="1">
      <alignment vertical="center"/>
    </xf>
    <xf numFmtId="176" fontId="0" fillId="0" borderId="55" xfId="2" applyNumberFormat="1" applyFont="1" applyFill="1" applyBorder="1" applyAlignment="1">
      <alignment vertical="center"/>
    </xf>
    <xf numFmtId="176" fontId="0" fillId="0" borderId="25" xfId="2" applyNumberFormat="1" applyFont="1" applyFill="1" applyBorder="1" applyAlignment="1">
      <alignment vertical="center"/>
    </xf>
    <xf numFmtId="177" fontId="0" fillId="0" borderId="63" xfId="1" applyNumberFormat="1" applyFont="1" applyFill="1" applyBorder="1" applyAlignment="1">
      <alignment vertical="center"/>
    </xf>
    <xf numFmtId="177" fontId="0" fillId="0" borderId="56" xfId="1" applyNumberFormat="1" applyFont="1" applyFill="1" applyBorder="1" applyAlignment="1">
      <alignment horizontal="right" vertical="center"/>
    </xf>
    <xf numFmtId="176" fontId="0" fillId="0" borderId="55" xfId="2" applyNumberFormat="1" applyFont="1" applyFill="1" applyBorder="1" applyAlignment="1">
      <alignment horizontal="right" vertical="center"/>
    </xf>
    <xf numFmtId="176" fontId="0" fillId="0" borderId="25" xfId="2" applyNumberFormat="1" applyFont="1" applyFill="1" applyBorder="1" applyAlignment="1">
      <alignment horizontal="right" vertical="center"/>
    </xf>
    <xf numFmtId="177" fontId="0" fillId="0" borderId="63" xfId="1" applyNumberFormat="1" applyFont="1" applyFill="1" applyBorder="1" applyAlignment="1">
      <alignment horizontal="right" vertical="center"/>
    </xf>
    <xf numFmtId="177" fontId="0" fillId="0" borderId="24" xfId="1" applyNumberFormat="1" applyFont="1" applyFill="1" applyBorder="1" applyAlignment="1">
      <alignment vertical="center"/>
    </xf>
    <xf numFmtId="177" fontId="0" fillId="0" borderId="12" xfId="1" applyNumberFormat="1" applyFont="1" applyFill="1" applyBorder="1" applyAlignment="1">
      <alignment vertical="center"/>
    </xf>
    <xf numFmtId="176" fontId="0" fillId="0" borderId="47" xfId="2" applyNumberFormat="1" applyFont="1" applyFill="1" applyBorder="1" applyAlignment="1">
      <alignment vertical="center"/>
    </xf>
    <xf numFmtId="177" fontId="0" fillId="0" borderId="48" xfId="1" applyNumberFormat="1" applyFont="1" applyFill="1" applyBorder="1" applyAlignment="1">
      <alignment vertical="center"/>
    </xf>
    <xf numFmtId="176" fontId="0" fillId="0" borderId="28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vertical="center"/>
    </xf>
    <xf numFmtId="178" fontId="0" fillId="0" borderId="51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7" fontId="0" fillId="0" borderId="14" xfId="1" applyNumberFormat="1" applyFont="1" applyFill="1" applyBorder="1" applyAlignment="1">
      <alignment vertical="center"/>
    </xf>
    <xf numFmtId="176" fontId="5" fillId="0" borderId="28" xfId="2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6" fontId="5" fillId="0" borderId="27" xfId="2" applyNumberFormat="1" applyFont="1" applyFill="1" applyBorder="1" applyAlignment="1">
      <alignment vertical="center"/>
    </xf>
    <xf numFmtId="176" fontId="5" fillId="0" borderId="33" xfId="2" applyNumberFormat="1" applyFont="1" applyFill="1" applyBorder="1" applyAlignment="1">
      <alignment vertical="center"/>
    </xf>
    <xf numFmtId="177" fontId="5" fillId="0" borderId="31" xfId="1" applyNumberFormat="1" applyFont="1" applyFill="1" applyBorder="1" applyAlignment="1">
      <alignment vertical="center"/>
    </xf>
    <xf numFmtId="177" fontId="5" fillId="0" borderId="34" xfId="1" applyNumberFormat="1" applyFont="1" applyFill="1" applyBorder="1" applyAlignment="1">
      <alignment vertical="center"/>
    </xf>
    <xf numFmtId="177" fontId="0" fillId="0" borderId="53" xfId="1" applyNumberFormat="1" applyFont="1" applyFill="1" applyBorder="1" applyAlignment="1">
      <alignment vertical="center"/>
    </xf>
    <xf numFmtId="176" fontId="5" fillId="0" borderId="28" xfId="2" applyNumberFormat="1" applyFont="1" applyFill="1" applyBorder="1" applyAlignment="1">
      <alignment horizontal="right" vertical="center"/>
    </xf>
    <xf numFmtId="177" fontId="0" fillId="0" borderId="45" xfId="1" applyNumberFormat="1" applyFont="1" applyFill="1" applyBorder="1" applyAlignment="1">
      <alignment vertical="center"/>
    </xf>
    <xf numFmtId="176" fontId="0" fillId="0" borderId="17" xfId="2" applyNumberFormat="1" applyFont="1" applyFill="1" applyBorder="1" applyAlignment="1">
      <alignment vertical="center"/>
    </xf>
    <xf numFmtId="177" fontId="0" fillId="0" borderId="64" xfId="1" applyNumberFormat="1" applyFont="1" applyFill="1" applyBorder="1" applyAlignment="1">
      <alignment vertical="center"/>
    </xf>
    <xf numFmtId="176" fontId="0" fillId="0" borderId="65" xfId="2" applyNumberFormat="1" applyFont="1" applyFill="1" applyBorder="1" applyAlignment="1">
      <alignment vertical="center"/>
    </xf>
    <xf numFmtId="176" fontId="0" fillId="0" borderId="66" xfId="2" applyNumberFormat="1" applyFont="1" applyFill="1" applyBorder="1" applyAlignment="1">
      <alignment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47" xfId="2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horizontal="right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 indent="1"/>
    </xf>
    <xf numFmtId="0" fontId="0" fillId="2" borderId="22" xfId="0" applyFont="1" applyFill="1" applyBorder="1" applyAlignment="1">
      <alignment horizontal="left" vertical="center" wrapText="1" inden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214307</xdr:colOff>
      <xdr:row>1</xdr:row>
      <xdr:rowOff>1138</xdr:rowOff>
    </xdr:from>
    <xdr:to>
      <xdr:col>10</xdr:col>
      <xdr:colOff>57641</xdr:colOff>
      <xdr:row>2</xdr:row>
      <xdr:rowOff>192771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AF2971-8654-44A7-AFAF-96279684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182" y="144013"/>
          <a:ext cx="1605459" cy="477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141733</xdr:colOff>
      <xdr:row>3</xdr:row>
      <xdr:rowOff>25493</xdr:rowOff>
    </xdr:from>
    <xdr:to>
      <xdr:col>10</xdr:col>
      <xdr:colOff>23756</xdr:colOff>
      <xdr:row>3</xdr:row>
      <xdr:rowOff>190093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608" y="708118"/>
          <a:ext cx="1644148" cy="16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1</xdr:row>
      <xdr:rowOff>23816</xdr:rowOff>
    </xdr:from>
    <xdr:to>
      <xdr:col>9</xdr:col>
      <xdr:colOff>732333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5374F1-7073-41EE-9BDB-794CF2E7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63516"/>
          <a:ext cx="1594346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15880</xdr:rowOff>
    </xdr:from>
    <xdr:to>
      <xdr:col>9</xdr:col>
      <xdr:colOff>114342</xdr:colOff>
      <xdr:row>2</xdr:row>
      <xdr:rowOff>214317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58027E-E7F4-43E6-B1E3-1D118530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58755"/>
          <a:ext cx="1590717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workbookViewId="0">
      <selection activeCell="L9" sqref="L9"/>
    </sheetView>
  </sheetViews>
  <sheetFormatPr defaultRowHeight="18"/>
  <cols>
    <col min="1" max="1" width="2.33203125" customWidth="1"/>
    <col min="2" max="2" width="2.83203125" customWidth="1"/>
    <col min="3" max="3" width="20.58203125" customWidth="1"/>
    <col min="4" max="10" width="11.58203125" customWidth="1"/>
    <col min="11" max="11" width="9.58203125" customWidth="1"/>
  </cols>
  <sheetData>
    <row r="1" spans="2:10" ht="11" customHeight="1"/>
    <row r="2" spans="2:10" ht="22.5">
      <c r="B2" s="6" t="s">
        <v>73</v>
      </c>
    </row>
    <row r="3" spans="2:10" ht="20">
      <c r="B3" s="45" t="s">
        <v>72</v>
      </c>
    </row>
    <row r="4" spans="2:10">
      <c r="J4" s="5"/>
    </row>
    <row r="5" spans="2:10">
      <c r="B5" s="43"/>
      <c r="C5" s="43"/>
      <c r="D5" s="12"/>
      <c r="J5" s="44" t="s">
        <v>15</v>
      </c>
    </row>
    <row r="6" spans="2:10">
      <c r="B6" s="43"/>
      <c r="C6" s="43"/>
      <c r="D6" s="12"/>
      <c r="J6" s="1"/>
    </row>
    <row r="7" spans="2:10">
      <c r="J7" s="1" t="s">
        <v>68</v>
      </c>
    </row>
    <row r="8" spans="2:10" ht="20">
      <c r="B8" s="45" t="s">
        <v>48</v>
      </c>
      <c r="J8" s="1" t="s">
        <v>19</v>
      </c>
    </row>
    <row r="9" spans="2:10" ht="18.5" thickBot="1">
      <c r="B9" s="2"/>
      <c r="C9" s="7"/>
      <c r="D9" s="133" t="s">
        <v>13</v>
      </c>
      <c r="E9" s="134"/>
      <c r="F9" s="133" t="s">
        <v>14</v>
      </c>
      <c r="G9" s="134"/>
      <c r="H9" s="134"/>
      <c r="I9" s="134"/>
      <c r="J9" s="135"/>
    </row>
    <row r="10" spans="2:10" ht="40" customHeight="1" thickTop="1">
      <c r="B10" s="3"/>
      <c r="C10" s="8"/>
      <c r="D10" s="68" t="s">
        <v>74</v>
      </c>
      <c r="E10" s="69" t="s">
        <v>71</v>
      </c>
      <c r="F10" s="70" t="s">
        <v>75</v>
      </c>
      <c r="G10" s="71" t="s">
        <v>76</v>
      </c>
      <c r="H10" s="72" t="s">
        <v>77</v>
      </c>
      <c r="I10" s="73" t="s">
        <v>74</v>
      </c>
      <c r="J10" s="74" t="s">
        <v>70</v>
      </c>
    </row>
    <row r="11" spans="2:10">
      <c r="B11" s="18" t="s">
        <v>0</v>
      </c>
      <c r="C11" s="19"/>
      <c r="D11" s="75">
        <v>59934</v>
      </c>
      <c r="E11" s="86">
        <v>80192</v>
      </c>
      <c r="F11" s="92">
        <v>17602</v>
      </c>
      <c r="G11" s="107">
        <f>36156-F11</f>
        <v>18554</v>
      </c>
      <c r="H11" s="116">
        <f>I11-G11-F11</f>
        <v>18299</v>
      </c>
      <c r="I11" s="75">
        <v>54455</v>
      </c>
      <c r="J11" s="108">
        <v>73000</v>
      </c>
    </row>
    <row r="12" spans="2:10">
      <c r="B12" s="26" t="s">
        <v>1</v>
      </c>
      <c r="C12" s="27"/>
      <c r="D12" s="76">
        <v>-7.3999999999999996E-2</v>
      </c>
      <c r="E12" s="82">
        <v>-8.5999999999999993E-2</v>
      </c>
      <c r="F12" s="93">
        <v>-9.2999999999999999E-2</v>
      </c>
      <c r="G12" s="100">
        <f>(G11/20999)-1</f>
        <v>-0.11643411591028141</v>
      </c>
      <c r="H12" s="89">
        <f>(H11/19529)-1</f>
        <v>-6.298325567105334E-2</v>
      </c>
      <c r="I12" s="76">
        <v>-9.0999999999999998E-2</v>
      </c>
      <c r="J12" s="109">
        <f>(J11/E11)-1</f>
        <v>-8.9684756584197944E-2</v>
      </c>
    </row>
    <row r="13" spans="2:10">
      <c r="B13" s="21"/>
      <c r="C13" s="22" t="s">
        <v>2</v>
      </c>
      <c r="D13" s="77">
        <v>34062</v>
      </c>
      <c r="E13" s="81">
        <v>45893</v>
      </c>
      <c r="F13" s="94">
        <v>10565</v>
      </c>
      <c r="G13" s="99">
        <f>22001-F13</f>
        <v>11436</v>
      </c>
      <c r="H13" s="88">
        <f>I13-G13-F13</f>
        <v>11898</v>
      </c>
      <c r="I13" s="77">
        <v>33899</v>
      </c>
      <c r="J13" s="110">
        <v>45180</v>
      </c>
    </row>
    <row r="14" spans="2:10">
      <c r="B14" s="21"/>
      <c r="C14" s="30" t="s">
        <v>6</v>
      </c>
      <c r="D14" s="76">
        <v>-0.02</v>
      </c>
      <c r="E14" s="82">
        <v>-2.7E-2</v>
      </c>
      <c r="F14" s="93">
        <v>-1.6E-2</v>
      </c>
      <c r="G14" s="100">
        <f>(G13/11714)-1</f>
        <v>-2.3732286153320792E-2</v>
      </c>
      <c r="H14" s="89">
        <f>(H13/11614)-1</f>
        <v>2.4453246082314362E-2</v>
      </c>
      <c r="I14" s="76">
        <v>-5.0000000000000001E-3</v>
      </c>
      <c r="J14" s="109">
        <f>(J13/E13)-1</f>
        <v>-1.5536138408907663E-2</v>
      </c>
    </row>
    <row r="15" spans="2:10">
      <c r="B15" s="21"/>
      <c r="C15" s="22" t="s">
        <v>3</v>
      </c>
      <c r="D15" s="77">
        <v>25871</v>
      </c>
      <c r="E15" s="81">
        <v>34299</v>
      </c>
      <c r="F15" s="94">
        <v>7037</v>
      </c>
      <c r="G15" s="99">
        <f>14154-F15</f>
        <v>7117</v>
      </c>
      <c r="H15" s="88">
        <f>I15-G15-F15</f>
        <v>6402</v>
      </c>
      <c r="I15" s="77">
        <v>20556</v>
      </c>
      <c r="J15" s="110">
        <v>27820</v>
      </c>
    </row>
    <row r="16" spans="2:10">
      <c r="B16" s="21"/>
      <c r="C16" s="30" t="s">
        <v>4</v>
      </c>
      <c r="D16" s="76">
        <v>-0.13500000000000001</v>
      </c>
      <c r="E16" s="82">
        <v>-0.155</v>
      </c>
      <c r="F16" s="93">
        <v>-0.188</v>
      </c>
      <c r="G16" s="100">
        <f>(G15/9285)-1</f>
        <v>-0.23349488422186326</v>
      </c>
      <c r="H16" s="89">
        <f>(H15/7915)-1</f>
        <v>-0.19115603284902083</v>
      </c>
      <c r="I16" s="76">
        <v>-0.20499999999999999</v>
      </c>
      <c r="J16" s="109">
        <f>(J15/E15)-1</f>
        <v>-0.18889763549957728</v>
      </c>
    </row>
    <row r="17" spans="2:10">
      <c r="B17" s="21"/>
      <c r="C17" s="31" t="s">
        <v>20</v>
      </c>
      <c r="D17" s="77">
        <v>7257</v>
      </c>
      <c r="E17" s="81">
        <v>9425</v>
      </c>
      <c r="F17" s="94">
        <v>1666</v>
      </c>
      <c r="G17" s="99">
        <f>3462-F17</f>
        <v>1796</v>
      </c>
      <c r="H17" s="88">
        <f>I17-G17-F17</f>
        <v>1680</v>
      </c>
      <c r="I17" s="77">
        <v>5142</v>
      </c>
      <c r="J17" s="110">
        <v>6900</v>
      </c>
    </row>
    <row r="18" spans="2:10">
      <c r="B18" s="21"/>
      <c r="C18" s="32" t="s">
        <v>24</v>
      </c>
      <c r="D18" s="76">
        <v>-0.104</v>
      </c>
      <c r="E18" s="82">
        <v>-0.129</v>
      </c>
      <c r="F18" s="93">
        <v>-0.36399999999999999</v>
      </c>
      <c r="G18" s="100">
        <f>(G17/2472)-1</f>
        <v>-0.27346278317152106</v>
      </c>
      <c r="H18" s="89">
        <f>(H17/2166)-1</f>
        <v>-0.22437673130193903</v>
      </c>
      <c r="I18" s="76">
        <v>-0.29099999999999998</v>
      </c>
      <c r="J18" s="109">
        <f>(J17/E17)-1</f>
        <v>-0.26790450928381959</v>
      </c>
    </row>
    <row r="19" spans="2:10">
      <c r="B19" s="21"/>
      <c r="C19" s="31" t="s">
        <v>21</v>
      </c>
      <c r="D19" s="77">
        <v>6817</v>
      </c>
      <c r="E19" s="81">
        <v>9555</v>
      </c>
      <c r="F19" s="94">
        <v>2474</v>
      </c>
      <c r="G19" s="99">
        <f>5042-F19</f>
        <v>2568</v>
      </c>
      <c r="H19" s="88">
        <f>I19-G19-F19</f>
        <v>2607</v>
      </c>
      <c r="I19" s="77">
        <v>7649</v>
      </c>
      <c r="J19" s="110">
        <v>10780</v>
      </c>
    </row>
    <row r="20" spans="2:10">
      <c r="B20" s="21"/>
      <c r="C20" s="32" t="s">
        <v>25</v>
      </c>
      <c r="D20" s="76">
        <v>-0.114</v>
      </c>
      <c r="E20" s="82">
        <v>-9.1999999999999998E-2</v>
      </c>
      <c r="F20" s="93">
        <v>7.4999999999999997E-2</v>
      </c>
      <c r="G20" s="100">
        <f>(G19/2309)-1</f>
        <v>0.11216977046340415</v>
      </c>
      <c r="H20" s="89">
        <f>(H19/2207)-1</f>
        <v>0.18124150430448571</v>
      </c>
      <c r="I20" s="76">
        <v>0.122</v>
      </c>
      <c r="J20" s="109">
        <f>(J19/E19)-1</f>
        <v>0.12820512820512819</v>
      </c>
    </row>
    <row r="21" spans="2:10">
      <c r="B21" s="21"/>
      <c r="C21" s="31" t="s">
        <v>22</v>
      </c>
      <c r="D21" s="77">
        <v>8350</v>
      </c>
      <c r="E21" s="81">
        <v>10852</v>
      </c>
      <c r="F21" s="94">
        <v>1970</v>
      </c>
      <c r="G21" s="99">
        <f>3635-F21</f>
        <v>1665</v>
      </c>
      <c r="H21" s="88">
        <f>I21-G21-F21</f>
        <v>1172</v>
      </c>
      <c r="I21" s="77">
        <v>4807</v>
      </c>
      <c r="J21" s="110">
        <v>6130</v>
      </c>
    </row>
    <row r="22" spans="2:10">
      <c r="B22" s="21"/>
      <c r="C22" s="32" t="s">
        <v>26</v>
      </c>
      <c r="D22" s="76">
        <v>-0.20599999999999999</v>
      </c>
      <c r="E22" s="82">
        <v>-0.246</v>
      </c>
      <c r="F22" s="93">
        <v>-0.23100000000000001</v>
      </c>
      <c r="G22" s="100">
        <f>(G21/3361)-1</f>
        <v>-0.50461172270157695</v>
      </c>
      <c r="H22" s="89">
        <f>(H21/2427)-1</f>
        <v>-0.51709929954676559</v>
      </c>
      <c r="I22" s="76">
        <v>-0.42399999999999999</v>
      </c>
      <c r="J22" s="109">
        <f>(J21/E21)-1</f>
        <v>-0.43512716549944708</v>
      </c>
    </row>
    <row r="23" spans="2:10">
      <c r="B23" s="21"/>
      <c r="C23" s="31" t="s">
        <v>23</v>
      </c>
      <c r="D23" s="77">
        <v>3446</v>
      </c>
      <c r="E23" s="81">
        <v>4466</v>
      </c>
      <c r="F23" s="94">
        <v>925</v>
      </c>
      <c r="G23" s="99">
        <f>2013-F23</f>
        <v>1088</v>
      </c>
      <c r="H23" s="88">
        <f>I23-G23-F23</f>
        <v>943</v>
      </c>
      <c r="I23" s="77">
        <v>2956</v>
      </c>
      <c r="J23" s="110">
        <v>4010</v>
      </c>
    </row>
    <row r="24" spans="2:10">
      <c r="B24" s="21"/>
      <c r="C24" s="31" t="s">
        <v>27</v>
      </c>
      <c r="D24" s="76">
        <v>-4.3999999999999997E-2</v>
      </c>
      <c r="E24" s="82">
        <v>-8.4000000000000005E-2</v>
      </c>
      <c r="F24" s="93">
        <v>-0.221</v>
      </c>
      <c r="G24" s="100">
        <f>(G23/1144)-1</f>
        <v>-4.8951048951048959E-2</v>
      </c>
      <c r="H24" s="89">
        <f>(H23/1115)-1</f>
        <v>-0.15426008968609861</v>
      </c>
      <c r="I24" s="76">
        <v>-0.14199999999999999</v>
      </c>
      <c r="J24" s="109">
        <f>(J23/E23)-1</f>
        <v>-0.10210479175996412</v>
      </c>
    </row>
    <row r="25" spans="2:10">
      <c r="B25" s="33" t="s">
        <v>5</v>
      </c>
      <c r="C25" s="22"/>
      <c r="D25" s="77">
        <v>2770</v>
      </c>
      <c r="E25" s="81">
        <v>3255</v>
      </c>
      <c r="F25" s="94">
        <v>-555</v>
      </c>
      <c r="G25" s="99">
        <f>-222-F25</f>
        <v>333</v>
      </c>
      <c r="H25" s="88">
        <f>I25-G25-F25</f>
        <v>63</v>
      </c>
      <c r="I25" s="77">
        <v>-159</v>
      </c>
      <c r="J25" s="110">
        <v>-400</v>
      </c>
    </row>
    <row r="26" spans="2:10">
      <c r="B26" s="34" t="s">
        <v>7</v>
      </c>
      <c r="C26" s="30"/>
      <c r="D26" s="76">
        <v>-0.25900000000000001</v>
      </c>
      <c r="E26" s="82">
        <v>-0.35499999999999998</v>
      </c>
      <c r="F26" s="93" t="s">
        <v>80</v>
      </c>
      <c r="G26" s="100">
        <f>(G25/1034)-1</f>
        <v>-0.67794970986460346</v>
      </c>
      <c r="H26" s="89">
        <f>(H25/959)-1</f>
        <v>-0.93430656934306566</v>
      </c>
      <c r="I26" s="111" t="s">
        <v>80</v>
      </c>
      <c r="J26" s="131" t="s">
        <v>80</v>
      </c>
    </row>
    <row r="27" spans="2:10">
      <c r="B27" s="33" t="s">
        <v>9</v>
      </c>
      <c r="C27" s="22"/>
      <c r="D27" s="77">
        <v>3367</v>
      </c>
      <c r="E27" s="81">
        <v>4201</v>
      </c>
      <c r="F27" s="94">
        <v>-227</v>
      </c>
      <c r="G27" s="125">
        <f>-226-F27</f>
        <v>1</v>
      </c>
      <c r="H27" s="127">
        <f>I27-G27-F27</f>
        <v>332</v>
      </c>
      <c r="I27" s="77">
        <v>106</v>
      </c>
      <c r="J27" s="110">
        <v>0</v>
      </c>
    </row>
    <row r="28" spans="2:10">
      <c r="B28" s="34" t="s">
        <v>8</v>
      </c>
      <c r="C28" s="30"/>
      <c r="D28" s="76">
        <v>-0.18</v>
      </c>
      <c r="E28" s="82">
        <v>-0.255</v>
      </c>
      <c r="F28" s="93" t="s">
        <v>80</v>
      </c>
      <c r="G28" s="126">
        <f>(G27/1212)-1</f>
        <v>-0.99917491749174914</v>
      </c>
      <c r="H28" s="128">
        <f>(H27/948)-1</f>
        <v>-0.64978902953586504</v>
      </c>
      <c r="I28" s="111">
        <v>-0.96799999999999997</v>
      </c>
      <c r="J28" s="109">
        <f>(J27/E27)-1</f>
        <v>-1</v>
      </c>
    </row>
    <row r="29" spans="2:10">
      <c r="B29" s="33" t="s">
        <v>10</v>
      </c>
      <c r="C29" s="22"/>
      <c r="D29" s="77">
        <v>2117</v>
      </c>
      <c r="E29" s="83">
        <v>2782</v>
      </c>
      <c r="F29" s="94">
        <v>-283</v>
      </c>
      <c r="G29" s="125">
        <f>-406-F29</f>
        <v>-123</v>
      </c>
      <c r="H29" s="127">
        <f>I29-G29-F29</f>
        <v>237</v>
      </c>
      <c r="I29" s="77">
        <v>-169</v>
      </c>
      <c r="J29" s="110">
        <v>-400</v>
      </c>
    </row>
    <row r="30" spans="2:10" ht="18.5" thickBot="1">
      <c r="B30" s="52" t="s">
        <v>11</v>
      </c>
      <c r="C30" s="25"/>
      <c r="D30" s="78">
        <v>-0.152</v>
      </c>
      <c r="E30" s="84">
        <v>-0.24199999999999999</v>
      </c>
      <c r="F30" s="95" t="s">
        <v>80</v>
      </c>
      <c r="G30" s="95" t="s">
        <v>80</v>
      </c>
      <c r="H30" s="129">
        <f>(H29/580)-1</f>
        <v>-0.5913793103448276</v>
      </c>
      <c r="I30" s="112" t="s">
        <v>80</v>
      </c>
      <c r="J30" s="132" t="s">
        <v>80</v>
      </c>
    </row>
    <row r="31" spans="2:10" ht="18.5" thickTop="1">
      <c r="B31" s="4" t="s">
        <v>16</v>
      </c>
    </row>
    <row r="32" spans="2:10">
      <c r="B32" s="4" t="s">
        <v>17</v>
      </c>
    </row>
    <row r="34" spans="2:10" ht="20">
      <c r="B34" s="45" t="s">
        <v>49</v>
      </c>
      <c r="J34" s="1" t="s">
        <v>31</v>
      </c>
    </row>
    <row r="35" spans="2:10" ht="18.5" thickBot="1">
      <c r="B35" s="2"/>
      <c r="C35" s="7"/>
      <c r="D35" s="133" t="s">
        <v>13</v>
      </c>
      <c r="E35" s="134"/>
      <c r="F35" s="133" t="s">
        <v>14</v>
      </c>
      <c r="G35" s="134"/>
      <c r="H35" s="134"/>
      <c r="I35" s="134"/>
      <c r="J35" s="135"/>
    </row>
    <row r="36" spans="2:10" ht="36.5" thickTop="1">
      <c r="B36" s="3"/>
      <c r="C36" s="8"/>
      <c r="D36" s="68" t="s">
        <v>74</v>
      </c>
      <c r="E36" s="69" t="s">
        <v>71</v>
      </c>
      <c r="F36" s="71" t="s">
        <v>75</v>
      </c>
      <c r="G36" s="71" t="s">
        <v>76</v>
      </c>
      <c r="H36" s="72" t="s">
        <v>77</v>
      </c>
      <c r="I36" s="73" t="s">
        <v>74</v>
      </c>
      <c r="J36" s="74" t="s">
        <v>70</v>
      </c>
    </row>
    <row r="37" spans="2:10">
      <c r="B37" s="15" t="s">
        <v>28</v>
      </c>
      <c r="C37" s="47"/>
      <c r="D37" s="53">
        <v>138.1</v>
      </c>
      <c r="E37" s="54">
        <v>140.6</v>
      </c>
      <c r="F37" s="96">
        <v>148.6</v>
      </c>
      <c r="G37" s="96">
        <v>134.9</v>
      </c>
      <c r="H37" s="54">
        <v>151.30000000000001</v>
      </c>
      <c r="I37" s="114">
        <v>151.30000000000001</v>
      </c>
      <c r="J37" s="58">
        <v>151.6</v>
      </c>
    </row>
    <row r="38" spans="2:10">
      <c r="B38" s="16" t="s">
        <v>29</v>
      </c>
      <c r="C38" s="48"/>
      <c r="D38" s="55">
        <v>149.6</v>
      </c>
      <c r="E38" s="56">
        <v>152</v>
      </c>
      <c r="F38" s="97">
        <v>161.30000000000001</v>
      </c>
      <c r="G38" s="97">
        <v>145.80000000000001</v>
      </c>
      <c r="H38" s="56">
        <v>164.4</v>
      </c>
      <c r="I38" s="55">
        <v>164.4</v>
      </c>
      <c r="J38" s="59">
        <v>164</v>
      </c>
    </row>
    <row r="39" spans="2:10" ht="18.5" thickBot="1">
      <c r="B39" s="17" t="s">
        <v>30</v>
      </c>
      <c r="C39" s="49"/>
      <c r="D39" s="57">
        <v>19.600000000000001</v>
      </c>
      <c r="E39" s="85">
        <v>19.8</v>
      </c>
      <c r="F39" s="98">
        <v>20.6</v>
      </c>
      <c r="G39" s="98">
        <v>19.5</v>
      </c>
      <c r="H39" s="115">
        <v>21</v>
      </c>
      <c r="I39" s="57">
        <v>21</v>
      </c>
      <c r="J39" s="60">
        <v>21</v>
      </c>
    </row>
    <row r="40" spans="2:10" ht="18.5" thickTop="1"/>
    <row r="41" spans="2:10">
      <c r="B41" s="9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  <row r="43" spans="2:10">
      <c r="C43" s="11"/>
    </row>
    <row r="44" spans="2:10">
      <c r="C44" s="11"/>
    </row>
  </sheetData>
  <mergeCells count="4">
    <mergeCell ref="D9:E9"/>
    <mergeCell ref="D35:E35"/>
    <mergeCell ref="F9:J9"/>
    <mergeCell ref="F35:J35"/>
  </mergeCells>
  <phoneticPr fontId="2"/>
  <printOptions horizontalCentered="1"/>
  <pageMargins left="0.9055118110236221" right="0.70866141732283472" top="0.94488188976377963" bottom="0.9448818897637796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08F-F851-486F-99EC-D5C885374CC0}">
  <sheetPr>
    <pageSetUpPr fitToPage="1"/>
  </sheetPr>
  <dimension ref="A1:J44"/>
  <sheetViews>
    <sheetView zoomScale="80" zoomScaleNormal="80" workbookViewId="0">
      <selection activeCell="C14" sqref="C14"/>
    </sheetView>
  </sheetViews>
  <sheetFormatPr defaultRowHeight="18"/>
  <cols>
    <col min="1" max="1" width="2.33203125" customWidth="1"/>
    <col min="2" max="2" width="2.83203125" customWidth="1"/>
    <col min="3" max="3" width="44.4140625" bestFit="1" customWidth="1"/>
    <col min="4" max="10" width="11.58203125" customWidth="1"/>
    <col min="11" max="11" width="9.58203125" customWidth="1"/>
  </cols>
  <sheetData>
    <row r="1" spans="1:10" ht="11" customHeight="1"/>
    <row r="2" spans="1:10" ht="22.5">
      <c r="B2" s="6"/>
    </row>
    <row r="4" spans="1:10">
      <c r="J4" s="5"/>
    </row>
    <row r="5" spans="1:10">
      <c r="B5" s="43"/>
      <c r="C5" s="43"/>
      <c r="D5" s="43"/>
      <c r="E5" s="43"/>
      <c r="F5" s="43"/>
      <c r="J5" s="44"/>
    </row>
    <row r="6" spans="1:10">
      <c r="B6" s="43"/>
      <c r="C6" s="43"/>
      <c r="D6" s="43"/>
      <c r="E6" s="43"/>
      <c r="F6" s="43"/>
      <c r="J6" s="1"/>
    </row>
    <row r="7" spans="1:10">
      <c r="A7" s="12"/>
      <c r="B7" s="12"/>
      <c r="C7" s="12"/>
      <c r="D7" s="12"/>
      <c r="E7" s="12"/>
      <c r="F7" s="12"/>
      <c r="G7" s="12"/>
      <c r="J7" s="1" t="s">
        <v>68</v>
      </c>
    </row>
    <row r="8" spans="1:10" ht="20">
      <c r="A8" s="12"/>
      <c r="B8" s="46" t="s">
        <v>63</v>
      </c>
      <c r="C8" s="12"/>
      <c r="D8" s="12"/>
      <c r="E8" s="12"/>
      <c r="F8" s="12"/>
      <c r="G8" s="12"/>
      <c r="J8" s="1" t="s">
        <v>19</v>
      </c>
    </row>
    <row r="9" spans="1:10" ht="18.5" customHeight="1" thickBot="1">
      <c r="B9" s="2"/>
      <c r="C9" s="7"/>
      <c r="D9" s="133" t="s">
        <v>13</v>
      </c>
      <c r="E9" s="134"/>
      <c r="F9" s="133" t="s">
        <v>14</v>
      </c>
      <c r="G9" s="134"/>
      <c r="H9" s="134"/>
      <c r="I9" s="134"/>
      <c r="J9" s="135"/>
    </row>
    <row r="10" spans="1:10" ht="36.5" thickTop="1">
      <c r="B10" s="3"/>
      <c r="C10" s="8"/>
      <c r="D10" s="68" t="s">
        <v>74</v>
      </c>
      <c r="E10" s="87" t="s">
        <v>71</v>
      </c>
      <c r="F10" s="71" t="s">
        <v>75</v>
      </c>
      <c r="G10" s="71" t="s">
        <v>76</v>
      </c>
      <c r="H10" s="87" t="s">
        <v>77</v>
      </c>
      <c r="I10" s="73" t="s">
        <v>74</v>
      </c>
      <c r="J10" s="74" t="s">
        <v>70</v>
      </c>
    </row>
    <row r="11" spans="1:10">
      <c r="B11" s="18" t="s">
        <v>32</v>
      </c>
      <c r="C11" s="19"/>
      <c r="D11" s="77">
        <v>59934</v>
      </c>
      <c r="E11" s="88">
        <v>80192</v>
      </c>
      <c r="F11" s="103">
        <v>17602</v>
      </c>
      <c r="G11" s="99">
        <f>36156-F11</f>
        <v>18554</v>
      </c>
      <c r="H11" s="88">
        <f>I11-G11-F11</f>
        <v>18299</v>
      </c>
      <c r="I11" s="121">
        <v>54455</v>
      </c>
      <c r="J11" s="110">
        <v>73000</v>
      </c>
    </row>
    <row r="12" spans="1:10">
      <c r="B12" s="26" t="s">
        <v>33</v>
      </c>
      <c r="C12" s="27"/>
      <c r="D12" s="76">
        <v>-7.3999999999999996E-2</v>
      </c>
      <c r="E12" s="89">
        <v>-8.5999999999999993E-2</v>
      </c>
      <c r="F12" s="104">
        <v>-9.2999999999999999E-2</v>
      </c>
      <c r="G12" s="100">
        <f>(G11/20999)-1</f>
        <v>-0.11643411591028141</v>
      </c>
      <c r="H12" s="89">
        <f>(H11/19529)-1</f>
        <v>-6.298325567105334E-2</v>
      </c>
      <c r="I12" s="117">
        <v>-9.0999999999999998E-2</v>
      </c>
      <c r="J12" s="109">
        <f>(J11/E11)-1</f>
        <v>-8.9684756584197944E-2</v>
      </c>
    </row>
    <row r="13" spans="1:10">
      <c r="B13" s="21"/>
      <c r="C13" s="22" t="s">
        <v>34</v>
      </c>
      <c r="D13" s="77">
        <v>49715</v>
      </c>
      <c r="E13" s="88">
        <v>65668</v>
      </c>
      <c r="F13" s="103">
        <v>14428</v>
      </c>
      <c r="G13" s="99">
        <f>29382-F13</f>
        <v>14954</v>
      </c>
      <c r="H13" s="88">
        <f>I13-G13-F13</f>
        <v>14271</v>
      </c>
      <c r="I13" s="118">
        <v>43653</v>
      </c>
      <c r="J13" s="110">
        <v>58500</v>
      </c>
    </row>
    <row r="14" spans="1:10">
      <c r="B14" s="21"/>
      <c r="C14" s="23" t="s">
        <v>81</v>
      </c>
      <c r="D14" s="76">
        <v>-8.4000000000000005E-2</v>
      </c>
      <c r="E14" s="89">
        <v>-0.1</v>
      </c>
      <c r="F14" s="104">
        <v>-0.123</v>
      </c>
      <c r="G14" s="100">
        <f>(G13/17287)-1</f>
        <v>-0.1349569040319315</v>
      </c>
      <c r="H14" s="89">
        <f>(H13/15985)-1</f>
        <v>-0.10722552392868312</v>
      </c>
      <c r="I14" s="117">
        <v>-0.122</v>
      </c>
      <c r="J14" s="109">
        <f>(J13/E13)-1</f>
        <v>-0.10915514405798865</v>
      </c>
    </row>
    <row r="15" spans="1:10">
      <c r="B15" s="21"/>
      <c r="C15" s="22" t="s">
        <v>35</v>
      </c>
      <c r="D15" s="77">
        <v>7286</v>
      </c>
      <c r="E15" s="88">
        <v>9540</v>
      </c>
      <c r="F15" s="103">
        <v>2282</v>
      </c>
      <c r="G15" s="99">
        <f>4963-F15</f>
        <v>2681</v>
      </c>
      <c r="H15" s="88">
        <f>I15-G15-F15</f>
        <v>2541</v>
      </c>
      <c r="I15" s="118">
        <v>7504</v>
      </c>
      <c r="J15" s="110">
        <v>9900</v>
      </c>
    </row>
    <row r="16" spans="1:10">
      <c r="B16" s="21"/>
      <c r="C16" s="23" t="s">
        <v>38</v>
      </c>
      <c r="D16" s="76">
        <v>-9.1999999999999998E-2</v>
      </c>
      <c r="E16" s="89">
        <v>-8.6999999999999994E-2</v>
      </c>
      <c r="F16" s="104">
        <v>-2.9000000000000001E-2</v>
      </c>
      <c r="G16" s="100">
        <f>(G15/2355)-1</f>
        <v>0.13842887473460719</v>
      </c>
      <c r="H16" s="89">
        <f>(H15/2114)-1</f>
        <v>0.20198675496688745</v>
      </c>
      <c r="I16" s="117">
        <v>0.03</v>
      </c>
      <c r="J16" s="109">
        <f>(J15/E15)-1</f>
        <v>3.7735849056603765E-2</v>
      </c>
    </row>
    <row r="17" spans="2:10">
      <c r="B17" s="21"/>
      <c r="C17" s="22" t="s">
        <v>23</v>
      </c>
      <c r="D17" s="77">
        <v>2932</v>
      </c>
      <c r="E17" s="88">
        <v>4984</v>
      </c>
      <c r="F17" s="103">
        <v>891</v>
      </c>
      <c r="G17" s="99">
        <f>1810-F17</f>
        <v>919</v>
      </c>
      <c r="H17" s="88">
        <f>I17-G17-F17</f>
        <v>1488</v>
      </c>
      <c r="I17" s="118">
        <v>3298</v>
      </c>
      <c r="J17" s="110">
        <v>4600</v>
      </c>
    </row>
    <row r="18" spans="2:10">
      <c r="B18" s="24"/>
      <c r="C18" s="25" t="s">
        <v>50</v>
      </c>
      <c r="D18" s="79">
        <v>0.23699999999999999</v>
      </c>
      <c r="E18" s="90">
        <v>0.13400000000000001</v>
      </c>
      <c r="F18" s="105">
        <v>0.46</v>
      </c>
      <c r="G18" s="101">
        <f>(G17/1357)-1</f>
        <v>-0.32277081798084006</v>
      </c>
      <c r="H18" s="90">
        <f>(H17/964)-1</f>
        <v>0.54356846473029052</v>
      </c>
      <c r="I18" s="119">
        <v>0.125</v>
      </c>
      <c r="J18" s="113">
        <f>(J17/E17)-1</f>
        <v>-7.7046548956661298E-2</v>
      </c>
    </row>
    <row r="19" spans="2:10">
      <c r="B19" s="26" t="s">
        <v>36</v>
      </c>
      <c r="C19" s="28"/>
      <c r="D19" s="80">
        <v>2770</v>
      </c>
      <c r="E19" s="91">
        <v>3255</v>
      </c>
      <c r="F19" s="106">
        <v>-555</v>
      </c>
      <c r="G19" s="102">
        <f>-222-F19</f>
        <v>333</v>
      </c>
      <c r="H19" s="91">
        <f>I19-G19-F19</f>
        <v>63</v>
      </c>
      <c r="I19" s="122">
        <v>-159</v>
      </c>
      <c r="J19" s="123">
        <v>-400</v>
      </c>
    </row>
    <row r="20" spans="2:10">
      <c r="B20" s="26" t="s">
        <v>37</v>
      </c>
      <c r="C20" s="27"/>
      <c r="D20" s="76">
        <v>-0.25900000000000001</v>
      </c>
      <c r="E20" s="89">
        <v>-0.35499999999999998</v>
      </c>
      <c r="F20" s="104" t="s">
        <v>80</v>
      </c>
      <c r="G20" s="100">
        <f>(G19/1034)-1</f>
        <v>-0.67794970986460346</v>
      </c>
      <c r="H20" s="89">
        <f>(H19/959)-1</f>
        <v>-0.93430656934306566</v>
      </c>
      <c r="I20" s="124" t="s">
        <v>80</v>
      </c>
      <c r="J20" s="131" t="s">
        <v>80</v>
      </c>
    </row>
    <row r="21" spans="2:10">
      <c r="B21" s="21"/>
      <c r="C21" s="22" t="s">
        <v>34</v>
      </c>
      <c r="D21" s="77">
        <v>2114</v>
      </c>
      <c r="E21" s="88">
        <v>2353</v>
      </c>
      <c r="F21" s="103">
        <v>-687</v>
      </c>
      <c r="G21" s="99">
        <f>-647-F21</f>
        <v>40</v>
      </c>
      <c r="H21" s="88">
        <f>I21-G21-F21</f>
        <v>-214</v>
      </c>
      <c r="I21" s="118">
        <v>-861</v>
      </c>
      <c r="J21" s="110">
        <v>-1400</v>
      </c>
    </row>
    <row r="22" spans="2:10">
      <c r="B22" s="21"/>
      <c r="C22" s="23" t="s">
        <v>81</v>
      </c>
      <c r="D22" s="76">
        <v>-0.21299999999999999</v>
      </c>
      <c r="E22" s="89">
        <v>-0.39</v>
      </c>
      <c r="F22" s="104" t="s">
        <v>80</v>
      </c>
      <c r="G22" s="100">
        <f>(G21/802)-1</f>
        <v>-0.95012468827930174</v>
      </c>
      <c r="H22" s="130" t="s">
        <v>80</v>
      </c>
      <c r="I22" s="124" t="s">
        <v>80</v>
      </c>
      <c r="J22" s="131" t="s">
        <v>80</v>
      </c>
    </row>
    <row r="23" spans="2:10">
      <c r="B23" s="21"/>
      <c r="C23" s="22" t="s">
        <v>35</v>
      </c>
      <c r="D23" s="77">
        <v>610</v>
      </c>
      <c r="E23" s="88">
        <v>753</v>
      </c>
      <c r="F23" s="103">
        <v>147</v>
      </c>
      <c r="G23" s="99">
        <f>441-F23</f>
        <v>294</v>
      </c>
      <c r="H23" s="88">
        <f>I23-G23-F23</f>
        <v>236</v>
      </c>
      <c r="I23" s="118">
        <v>677</v>
      </c>
      <c r="J23" s="110">
        <v>910</v>
      </c>
    </row>
    <row r="24" spans="2:10">
      <c r="B24" s="21"/>
      <c r="C24" s="23" t="s">
        <v>38</v>
      </c>
      <c r="D24" s="76">
        <v>-0.39900000000000002</v>
      </c>
      <c r="E24" s="89">
        <v>-0.35399999999999998</v>
      </c>
      <c r="F24" s="104">
        <v>-0.17</v>
      </c>
      <c r="G24" s="100">
        <f>(G23/189)-1</f>
        <v>0.55555555555555558</v>
      </c>
      <c r="H24" s="89">
        <f>(H23/245)-1</f>
        <v>-3.6734693877551017E-2</v>
      </c>
      <c r="I24" s="117">
        <v>0.11</v>
      </c>
      <c r="J24" s="109">
        <f>(J23/E23)-1</f>
        <v>0.20849933598937587</v>
      </c>
    </row>
    <row r="25" spans="2:10">
      <c r="B25" s="21"/>
      <c r="C25" s="22" t="s">
        <v>23</v>
      </c>
      <c r="D25" s="77">
        <v>91</v>
      </c>
      <c r="E25" s="88">
        <v>246</v>
      </c>
      <c r="F25" s="103">
        <v>1</v>
      </c>
      <c r="G25" s="99">
        <f>19-F25</f>
        <v>18</v>
      </c>
      <c r="H25" s="88">
        <f>I25-G25-F25</f>
        <v>59</v>
      </c>
      <c r="I25" s="118">
        <v>78</v>
      </c>
      <c r="J25" s="110">
        <v>160</v>
      </c>
    </row>
    <row r="26" spans="2:10" ht="18.5" thickBot="1">
      <c r="B26" s="24"/>
      <c r="C26" s="25" t="s">
        <v>50</v>
      </c>
      <c r="D26" s="78">
        <v>1.024</v>
      </c>
      <c r="E26" s="90">
        <v>0.72099999999999997</v>
      </c>
      <c r="F26" s="105" t="s">
        <v>80</v>
      </c>
      <c r="G26" s="101">
        <f>(G25/64)-1</f>
        <v>-0.71875</v>
      </c>
      <c r="H26" s="90">
        <f>(H25/55)-1</f>
        <v>7.2727272727272751E-2</v>
      </c>
      <c r="I26" s="120">
        <v>-0.14599999999999999</v>
      </c>
      <c r="J26" s="113">
        <f>(J25/E25)-1</f>
        <v>-0.34959349593495936</v>
      </c>
    </row>
    <row r="27" spans="2:10" ht="18.5" thickTop="1"/>
    <row r="28" spans="2:10">
      <c r="J28" s="1" t="s">
        <v>18</v>
      </c>
    </row>
    <row r="29" spans="2:10" ht="20">
      <c r="B29" s="45" t="s">
        <v>52</v>
      </c>
      <c r="J29" s="1" t="s">
        <v>19</v>
      </c>
    </row>
    <row r="30" spans="2:10" ht="18.5" customHeight="1" thickBot="1">
      <c r="B30" s="2"/>
      <c r="C30" s="7"/>
      <c r="D30" s="133" t="s">
        <v>13</v>
      </c>
      <c r="E30" s="134"/>
      <c r="F30" s="133" t="s">
        <v>14</v>
      </c>
      <c r="G30" s="134"/>
      <c r="H30" s="134"/>
      <c r="I30" s="134"/>
      <c r="J30" s="135"/>
    </row>
    <row r="31" spans="2:10" ht="36.5" thickTop="1">
      <c r="B31" s="3"/>
      <c r="C31" s="8"/>
      <c r="D31" s="68" t="s">
        <v>74</v>
      </c>
      <c r="E31" s="87" t="s">
        <v>71</v>
      </c>
      <c r="F31" s="71" t="s">
        <v>75</v>
      </c>
      <c r="G31" s="71" t="s">
        <v>76</v>
      </c>
      <c r="H31" s="87" t="s">
        <v>77</v>
      </c>
      <c r="I31" s="73" t="s">
        <v>74</v>
      </c>
      <c r="J31" s="74" t="s">
        <v>70</v>
      </c>
    </row>
    <row r="32" spans="2:10">
      <c r="B32" s="29" t="s">
        <v>39</v>
      </c>
      <c r="C32" s="19"/>
      <c r="D32" s="77">
        <v>21229</v>
      </c>
      <c r="E32" s="88">
        <v>27604</v>
      </c>
      <c r="F32" s="99">
        <v>5361</v>
      </c>
      <c r="G32" s="99">
        <f>10447-F32</f>
        <v>5086</v>
      </c>
      <c r="H32" s="88">
        <f>I32-G32-F32</f>
        <v>4977</v>
      </c>
      <c r="I32" s="121">
        <v>15424</v>
      </c>
      <c r="J32" s="110">
        <v>20600</v>
      </c>
    </row>
    <row r="33" spans="2:10">
      <c r="B33" s="20" t="s">
        <v>43</v>
      </c>
      <c r="C33" s="50"/>
      <c r="D33" s="76">
        <v>-0.13300000000000001</v>
      </c>
      <c r="E33" s="89">
        <v>-0.155</v>
      </c>
      <c r="F33" s="100">
        <v>-0.223</v>
      </c>
      <c r="G33" s="100">
        <f>(G32/7639)-1</f>
        <v>-0.33420604791203035</v>
      </c>
      <c r="H33" s="89">
        <f>(H32/6695)-1</f>
        <v>-0.25660941000746829</v>
      </c>
      <c r="I33" s="117">
        <v>-0.27300000000000002</v>
      </c>
      <c r="J33" s="109">
        <f>(J32/E32)-1</f>
        <v>-0.25373134328358204</v>
      </c>
    </row>
    <row r="34" spans="2:10">
      <c r="B34" s="21"/>
      <c r="C34" s="22" t="s">
        <v>41</v>
      </c>
      <c r="D34" s="77">
        <v>3830</v>
      </c>
      <c r="E34" s="88">
        <v>4864</v>
      </c>
      <c r="F34" s="99">
        <v>1039</v>
      </c>
      <c r="G34" s="99">
        <f>2095-F34</f>
        <v>1056</v>
      </c>
      <c r="H34" s="88">
        <f>I34-G34-F34</f>
        <v>1274</v>
      </c>
      <c r="I34" s="118">
        <v>3369</v>
      </c>
      <c r="J34" s="110">
        <v>4400</v>
      </c>
    </row>
    <row r="35" spans="2:10">
      <c r="B35" s="21"/>
      <c r="C35" s="23" t="s">
        <v>6</v>
      </c>
      <c r="D35" s="76">
        <v>4.2000000000000003E-2</v>
      </c>
      <c r="E35" s="89">
        <v>-1E-3</v>
      </c>
      <c r="F35" s="100">
        <v>-0.124</v>
      </c>
      <c r="G35" s="100">
        <f>(G34/1183)-1</f>
        <v>-0.10735418427726118</v>
      </c>
      <c r="H35" s="89">
        <f>(H34/1460)-1</f>
        <v>-0.12739726027397258</v>
      </c>
      <c r="I35" s="117">
        <v>-0.12</v>
      </c>
      <c r="J35" s="109">
        <f>(J34/E34)-1</f>
        <v>-9.539473684210531E-2</v>
      </c>
    </row>
    <row r="36" spans="2:10">
      <c r="B36" s="21"/>
      <c r="C36" s="22" t="s">
        <v>42</v>
      </c>
      <c r="D36" s="77">
        <v>17399</v>
      </c>
      <c r="E36" s="88">
        <v>22739</v>
      </c>
      <c r="F36" s="99">
        <v>4321</v>
      </c>
      <c r="G36" s="99">
        <f>8351-F36</f>
        <v>4030</v>
      </c>
      <c r="H36" s="88">
        <f>I36-G36-F36</f>
        <v>3704</v>
      </c>
      <c r="I36" s="118">
        <v>12055</v>
      </c>
      <c r="J36" s="110">
        <v>16200</v>
      </c>
    </row>
    <row r="37" spans="2:10">
      <c r="B37" s="24"/>
      <c r="C37" s="25" t="s">
        <v>4</v>
      </c>
      <c r="D37" s="79">
        <v>-0.16400000000000001</v>
      </c>
      <c r="E37" s="90">
        <v>-0.18099999999999999</v>
      </c>
      <c r="F37" s="101">
        <v>-0.24299999999999999</v>
      </c>
      <c r="G37" s="101">
        <f>(G36/6456)-1</f>
        <v>-0.37577447335811653</v>
      </c>
      <c r="H37" s="90">
        <f>(H36/5236)-1</f>
        <v>-0.29258976317799845</v>
      </c>
      <c r="I37" s="119">
        <v>-0.307</v>
      </c>
      <c r="J37" s="113">
        <f>(J36/E36)-1</f>
        <v>-0.28756761511060291</v>
      </c>
    </row>
    <row r="38" spans="2:10">
      <c r="B38" s="29" t="s">
        <v>40</v>
      </c>
      <c r="C38" s="19"/>
      <c r="D38" s="77">
        <v>10149</v>
      </c>
      <c r="E38" s="88">
        <v>13706</v>
      </c>
      <c r="F38" s="99">
        <v>3255</v>
      </c>
      <c r="G38" s="99">
        <f>6800-F38</f>
        <v>3545</v>
      </c>
      <c r="H38" s="88">
        <f>I38-G38-F38</f>
        <v>3265</v>
      </c>
      <c r="I38" s="118">
        <v>10065</v>
      </c>
      <c r="J38" s="110">
        <v>13770</v>
      </c>
    </row>
    <row r="39" spans="2:10">
      <c r="B39" s="20" t="s">
        <v>44</v>
      </c>
      <c r="C39" s="50"/>
      <c r="D39" s="76">
        <v>-9.6000000000000002E-2</v>
      </c>
      <c r="E39" s="89">
        <v>-0.11600000000000001</v>
      </c>
      <c r="F39" s="100">
        <v>-9.4E-2</v>
      </c>
      <c r="G39" s="100">
        <f>(G38/3353)-1</f>
        <v>5.7262153295556173E-2</v>
      </c>
      <c r="H39" s="89">
        <f>(H38/3204)-1</f>
        <v>1.9038701622971388E-2</v>
      </c>
      <c r="I39" s="117">
        <v>-8.0000000000000002E-3</v>
      </c>
      <c r="J39" s="109">
        <f>(J38/E38)-1</f>
        <v>4.6694878155553177E-3</v>
      </c>
    </row>
    <row r="40" spans="2:10">
      <c r="B40" s="21"/>
      <c r="C40" s="22" t="s">
        <v>41</v>
      </c>
      <c r="D40" s="77">
        <v>2117</v>
      </c>
      <c r="E40" s="88">
        <v>2756</v>
      </c>
      <c r="F40" s="99">
        <v>726</v>
      </c>
      <c r="G40" s="99">
        <f>1404-F40</f>
        <v>678</v>
      </c>
      <c r="H40" s="88">
        <f>I40-G40-F40</f>
        <v>764</v>
      </c>
      <c r="I40" s="118">
        <v>2168</v>
      </c>
      <c r="J40" s="110">
        <v>2870</v>
      </c>
    </row>
    <row r="41" spans="2:10">
      <c r="B41" s="21"/>
      <c r="C41" s="23" t="s">
        <v>6</v>
      </c>
      <c r="D41" s="76">
        <v>-0.17399999999999999</v>
      </c>
      <c r="E41" s="89">
        <v>-0.161</v>
      </c>
      <c r="F41" s="100">
        <v>-0.09</v>
      </c>
      <c r="G41" s="100">
        <f>(G40/648)-1</f>
        <v>4.629629629629628E-2</v>
      </c>
      <c r="H41" s="89">
        <f>(H40/671)-1</f>
        <v>0.13859910581222046</v>
      </c>
      <c r="I41" s="117">
        <v>2.4E-2</v>
      </c>
      <c r="J41" s="109">
        <f>(J40/E40)-1</f>
        <v>4.136429608127723E-2</v>
      </c>
    </row>
    <row r="42" spans="2:10">
      <c r="B42" s="21"/>
      <c r="C42" s="22" t="s">
        <v>42</v>
      </c>
      <c r="D42" s="77">
        <v>8032</v>
      </c>
      <c r="E42" s="88">
        <v>10950</v>
      </c>
      <c r="F42" s="99">
        <v>2528</v>
      </c>
      <c r="G42" s="99">
        <v>2867</v>
      </c>
      <c r="H42" s="88">
        <f>I42-G42-F42</f>
        <v>2501</v>
      </c>
      <c r="I42" s="118">
        <v>7896</v>
      </c>
      <c r="J42" s="110">
        <v>10900</v>
      </c>
    </row>
    <row r="43" spans="2:10" ht="18.5" thickBot="1">
      <c r="B43" s="24"/>
      <c r="C43" s="25" t="s">
        <v>4</v>
      </c>
      <c r="D43" s="78">
        <v>-7.2999999999999995E-2</v>
      </c>
      <c r="E43" s="90">
        <v>-0.104</v>
      </c>
      <c r="F43" s="101">
        <v>-9.5000000000000001E-2</v>
      </c>
      <c r="G43" s="101">
        <f>(G42/2705)-1</f>
        <v>5.9889094269870657E-2</v>
      </c>
      <c r="H43" s="90">
        <f>(H42/2533)-1</f>
        <v>-1.2633241215949442E-2</v>
      </c>
      <c r="I43" s="120">
        <v>-1.7000000000000001E-2</v>
      </c>
      <c r="J43" s="113">
        <f>(J42/E42)-1</f>
        <v>-4.5662100456621557E-3</v>
      </c>
    </row>
    <row r="44" spans="2:10" ht="18.5" thickTop="1"/>
  </sheetData>
  <mergeCells count="4">
    <mergeCell ref="D9:E9"/>
    <mergeCell ref="F9:J9"/>
    <mergeCell ref="D30:E30"/>
    <mergeCell ref="F30:J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E19-0F90-48A9-A4F9-6609EAE9F804}">
  <sheetPr>
    <pageSetUpPr fitToPage="1"/>
  </sheetPr>
  <dimension ref="B1:I26"/>
  <sheetViews>
    <sheetView topLeftCell="A4" zoomScale="80" zoomScaleNormal="80" workbookViewId="0">
      <selection activeCell="J15" sqref="J15"/>
    </sheetView>
  </sheetViews>
  <sheetFormatPr defaultRowHeight="18"/>
  <cols>
    <col min="1" max="1" width="2.33203125" customWidth="1"/>
    <col min="2" max="2" width="2.83203125" customWidth="1"/>
    <col min="3" max="3" width="37.33203125" customWidth="1"/>
    <col min="4" max="9" width="11.58203125" customWidth="1"/>
  </cols>
  <sheetData>
    <row r="1" spans="2:9" ht="8.5" customHeight="1"/>
    <row r="2" spans="2:9" ht="22.5">
      <c r="B2" s="6"/>
    </row>
    <row r="4" spans="2:9">
      <c r="I4" s="5"/>
    </row>
    <row r="5" spans="2:9">
      <c r="B5" s="43"/>
      <c r="C5" s="43"/>
      <c r="I5" s="44"/>
    </row>
    <row r="6" spans="2:9">
      <c r="B6" s="43"/>
      <c r="C6" s="43"/>
    </row>
    <row r="7" spans="2:9">
      <c r="H7" s="1" t="s">
        <v>45</v>
      </c>
    </row>
    <row r="8" spans="2:9" ht="20.5" thickBot="1">
      <c r="B8" s="45" t="s">
        <v>51</v>
      </c>
      <c r="H8" s="1" t="s">
        <v>46</v>
      </c>
    </row>
    <row r="9" spans="2:9" ht="18.5" thickTop="1">
      <c r="B9" s="2"/>
      <c r="C9" s="13"/>
      <c r="D9" s="144" t="s">
        <v>12</v>
      </c>
      <c r="E9" s="140" t="s">
        <v>69</v>
      </c>
      <c r="F9" s="138" t="s">
        <v>78</v>
      </c>
      <c r="G9" s="142" t="s">
        <v>67</v>
      </c>
      <c r="H9" s="138" t="s">
        <v>79</v>
      </c>
    </row>
    <row r="10" spans="2:9">
      <c r="B10" s="3"/>
      <c r="C10" s="14"/>
      <c r="D10" s="145"/>
      <c r="E10" s="141"/>
      <c r="F10" s="139"/>
      <c r="G10" s="143"/>
      <c r="H10" s="139"/>
    </row>
    <row r="11" spans="2:9" s="35" customFormat="1" ht="36.5" customHeight="1">
      <c r="B11" s="39"/>
      <c r="C11" s="36" t="s">
        <v>53</v>
      </c>
      <c r="D11" s="61">
        <v>46436</v>
      </c>
      <c r="E11" s="62">
        <v>48687</v>
      </c>
      <c r="F11" s="64">
        <v>50228</v>
      </c>
      <c r="G11" s="63">
        <v>49715</v>
      </c>
      <c r="H11" s="65">
        <v>46301</v>
      </c>
      <c r="I11"/>
    </row>
    <row r="12" spans="2:9" s="35" customFormat="1" ht="36.5" customHeight="1">
      <c r="B12" s="41"/>
      <c r="C12" s="37" t="s">
        <v>54</v>
      </c>
      <c r="D12" s="61">
        <v>22659</v>
      </c>
      <c r="E12" s="62">
        <v>19315</v>
      </c>
      <c r="F12" s="64">
        <v>17849</v>
      </c>
      <c r="G12" s="63">
        <v>18231</v>
      </c>
      <c r="H12" s="65">
        <v>13361</v>
      </c>
      <c r="I12"/>
    </row>
    <row r="13" spans="2:9" s="35" customFormat="1" ht="36.5" customHeight="1">
      <c r="B13" s="42"/>
      <c r="C13" s="36" t="s">
        <v>55</v>
      </c>
      <c r="D13" s="61">
        <v>21955</v>
      </c>
      <c r="E13" s="62">
        <v>22130</v>
      </c>
      <c r="F13" s="64">
        <v>22852</v>
      </c>
      <c r="G13" s="63">
        <v>23822</v>
      </c>
      <c r="H13" s="65">
        <v>23771</v>
      </c>
      <c r="I13"/>
    </row>
    <row r="14" spans="2:9" s="35" customFormat="1" ht="36.5" customHeight="1">
      <c r="B14" s="42"/>
      <c r="C14" s="37" t="s">
        <v>62</v>
      </c>
      <c r="D14" s="61">
        <v>13331</v>
      </c>
      <c r="E14" s="62">
        <v>13535</v>
      </c>
      <c r="F14" s="64">
        <v>13634</v>
      </c>
      <c r="G14" s="63">
        <v>13857</v>
      </c>
      <c r="H14" s="65">
        <v>13957</v>
      </c>
      <c r="I14"/>
    </row>
    <row r="15" spans="2:9" s="35" customFormat="1" ht="36.5" customHeight="1">
      <c r="B15" s="42"/>
      <c r="C15" s="38" t="s">
        <v>47</v>
      </c>
      <c r="D15" s="61">
        <v>636</v>
      </c>
      <c r="E15" s="62">
        <v>610</v>
      </c>
      <c r="F15" s="64">
        <v>569</v>
      </c>
      <c r="G15" s="63">
        <v>596</v>
      </c>
      <c r="H15" s="65">
        <v>533</v>
      </c>
      <c r="I15"/>
    </row>
    <row r="16" spans="2:9" s="35" customFormat="1" ht="36.5" customHeight="1">
      <c r="B16" s="40"/>
      <c r="C16" s="37" t="s">
        <v>56</v>
      </c>
      <c r="D16" s="61">
        <v>7986</v>
      </c>
      <c r="E16" s="62">
        <v>7984</v>
      </c>
      <c r="F16" s="64">
        <v>8648</v>
      </c>
      <c r="G16" s="63">
        <v>9368</v>
      </c>
      <c r="H16" s="65">
        <v>9280</v>
      </c>
      <c r="I16"/>
    </row>
    <row r="17" spans="2:9" s="35" customFormat="1" ht="36.5" customHeight="1">
      <c r="B17" s="136" t="s">
        <v>57</v>
      </c>
      <c r="C17" s="137"/>
      <c r="D17" s="61">
        <v>68391</v>
      </c>
      <c r="E17" s="62">
        <v>70818</v>
      </c>
      <c r="F17" s="64">
        <v>73080</v>
      </c>
      <c r="G17" s="63">
        <v>73538</v>
      </c>
      <c r="H17" s="65">
        <v>70073</v>
      </c>
      <c r="I17"/>
    </row>
    <row r="18" spans="2:9" s="35" customFormat="1" ht="36.5" customHeight="1">
      <c r="B18" s="39"/>
      <c r="C18" s="36" t="s">
        <v>58</v>
      </c>
      <c r="D18" s="61">
        <v>20572</v>
      </c>
      <c r="E18" s="62">
        <v>19357</v>
      </c>
      <c r="F18" s="64">
        <v>18048</v>
      </c>
      <c r="G18" s="63">
        <v>18303</v>
      </c>
      <c r="H18" s="65">
        <v>16326</v>
      </c>
      <c r="I18"/>
    </row>
    <row r="19" spans="2:9" s="35" customFormat="1" ht="36.5" customHeight="1">
      <c r="B19" s="42"/>
      <c r="C19" s="37" t="s">
        <v>65</v>
      </c>
      <c r="D19" s="61">
        <v>5895</v>
      </c>
      <c r="E19" s="62">
        <v>5217</v>
      </c>
      <c r="F19" s="64">
        <v>5227</v>
      </c>
      <c r="G19" s="63">
        <v>5197</v>
      </c>
      <c r="H19" s="65">
        <v>5577</v>
      </c>
      <c r="I19"/>
    </row>
    <row r="20" spans="2:9" s="35" customFormat="1" ht="36.5" customHeight="1">
      <c r="B20" s="42"/>
      <c r="C20" s="36" t="s">
        <v>59</v>
      </c>
      <c r="D20" s="61">
        <v>14259</v>
      </c>
      <c r="E20" s="62">
        <v>12999</v>
      </c>
      <c r="F20" s="64">
        <v>12453</v>
      </c>
      <c r="G20" s="63">
        <v>12093</v>
      </c>
      <c r="H20" s="65">
        <v>11607</v>
      </c>
      <c r="I20"/>
    </row>
    <row r="21" spans="2:9" s="35" customFormat="1" ht="36.5" customHeight="1">
      <c r="B21" s="40"/>
      <c r="C21" s="37" t="s">
        <v>66</v>
      </c>
      <c r="D21" s="61">
        <v>4396</v>
      </c>
      <c r="E21" s="62">
        <v>3709</v>
      </c>
      <c r="F21" s="64">
        <v>3093</v>
      </c>
      <c r="G21" s="63">
        <v>2921</v>
      </c>
      <c r="H21" s="65">
        <v>2506</v>
      </c>
      <c r="I21"/>
    </row>
    <row r="22" spans="2:9" s="35" customFormat="1" ht="36.5" customHeight="1">
      <c r="B22" s="136" t="s">
        <v>60</v>
      </c>
      <c r="C22" s="137"/>
      <c r="D22" s="61">
        <v>34831</v>
      </c>
      <c r="E22" s="62">
        <v>32357</v>
      </c>
      <c r="F22" s="64">
        <v>30502</v>
      </c>
      <c r="G22" s="63">
        <v>30396</v>
      </c>
      <c r="H22" s="65">
        <v>27933</v>
      </c>
      <c r="I22"/>
    </row>
    <row r="23" spans="2:9" s="35" customFormat="1" ht="36.5" customHeight="1">
      <c r="B23" s="136" t="s">
        <v>61</v>
      </c>
      <c r="C23" s="137"/>
      <c r="D23" s="61">
        <v>33559</v>
      </c>
      <c r="E23" s="62">
        <v>38461</v>
      </c>
      <c r="F23" s="64">
        <v>42578</v>
      </c>
      <c r="G23" s="63">
        <v>43141</v>
      </c>
      <c r="H23" s="65">
        <v>42139</v>
      </c>
      <c r="I23"/>
    </row>
    <row r="24" spans="2:9" s="35" customFormat="1" ht="36.5" customHeight="1" thickBot="1">
      <c r="B24" s="136" t="s">
        <v>64</v>
      </c>
      <c r="C24" s="137"/>
      <c r="D24" s="61">
        <v>68391</v>
      </c>
      <c r="E24" s="62">
        <v>70818</v>
      </c>
      <c r="F24" s="66">
        <v>73080</v>
      </c>
      <c r="G24" s="63">
        <v>73538</v>
      </c>
      <c r="H24" s="67">
        <v>70073</v>
      </c>
      <c r="I24"/>
    </row>
    <row r="25" spans="2:9" ht="10.5" customHeight="1" thickTop="1">
      <c r="D25" s="51"/>
      <c r="E25" s="51"/>
      <c r="F25" s="51"/>
      <c r="G25" s="51"/>
      <c r="H25" s="51"/>
    </row>
    <row r="26" spans="2:9">
      <c r="H26" s="1"/>
    </row>
  </sheetData>
  <mergeCells count="9">
    <mergeCell ref="B24:C24"/>
    <mergeCell ref="F9:F10"/>
    <mergeCell ref="E9:E10"/>
    <mergeCell ref="G9:G10"/>
    <mergeCell ref="H9:H10"/>
    <mergeCell ref="D9:D10"/>
    <mergeCell ref="B17:C17"/>
    <mergeCell ref="B22:C22"/>
    <mergeCell ref="B23:C23"/>
  </mergeCells>
  <phoneticPr fontId="2"/>
  <pageMargins left="0.70866141732283472" right="0.51181102362204722" top="0.55118110236220474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2025.3_3Q(1)</vt:lpstr>
      <vt:lpstr>2025.3_3Q(2)</vt:lpstr>
      <vt:lpstr>2025.3_3Q(3)</vt:lpstr>
      <vt:lpstr>'2025.3_3Q(1)'!Print_Area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Tomoyuki Ogawa</cp:lastModifiedBy>
  <cp:lastPrinted>2025-02-04T01:17:48Z</cp:lastPrinted>
  <dcterms:created xsi:type="dcterms:W3CDTF">2015-06-05T18:19:34Z</dcterms:created>
  <dcterms:modified xsi:type="dcterms:W3CDTF">2025-02-17T04:34:05Z</dcterms:modified>
</cp:coreProperties>
</file>