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B062D26-6B64-43C9-9370-C16AA830BD4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7.3_1Q(1)" sheetId="1" r:id="rId1"/>
    <sheet name="2027.3_1Q(2)" sheetId="3" r:id="rId2"/>
    <sheet name="2027.3_1Q(3)" sheetId="5" r:id="rId3"/>
  </sheets>
  <definedNames>
    <definedName name="_xlnm.Print_Area" localSheetId="0">'2027.3_1Q(1)'!$B$2:$I$39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3" l="1"/>
  <c r="G41" i="3"/>
  <c r="G39" i="3"/>
  <c r="G37" i="3"/>
  <c r="G35" i="3"/>
  <c r="G33" i="3"/>
  <c r="G26" i="3"/>
  <c r="G24" i="3"/>
  <c r="G22" i="3"/>
  <c r="G20" i="3"/>
  <c r="G18" i="3"/>
  <c r="G16" i="3"/>
  <c r="G14" i="3"/>
  <c r="G12" i="3"/>
  <c r="G30" i="1"/>
  <c r="G28" i="1"/>
  <c r="G26" i="1"/>
  <c r="G24" i="1"/>
  <c r="G22" i="1"/>
  <c r="G20" i="1"/>
  <c r="G18" i="1"/>
  <c r="G16" i="1"/>
  <c r="G14" i="1"/>
  <c r="G12" i="1"/>
  <c r="G11" i="1" l="1"/>
  <c r="G36" i="3" l="1"/>
  <c r="G42" i="3"/>
  <c r="G38" i="3"/>
  <c r="G34" i="3"/>
  <c r="G40" i="3"/>
  <c r="G32" i="3"/>
  <c r="G21" i="3"/>
  <c r="G17" i="3"/>
  <c r="G15" i="3"/>
  <c r="G11" i="3"/>
  <c r="G25" i="3"/>
  <c r="G13" i="3"/>
  <c r="G23" i="3"/>
  <c r="G19" i="3"/>
  <c r="G21" i="1"/>
  <c r="G25" i="1"/>
  <c r="G19" i="1"/>
  <c r="G15" i="1"/>
  <c r="G13" i="1"/>
  <c r="G17" i="1"/>
  <c r="G23" i="1"/>
  <c r="G27" i="1"/>
  <c r="G29" i="1"/>
</calcChain>
</file>

<file path=xl/sharedStrings.xml><?xml version="1.0" encoding="utf-8"?>
<sst xmlns="http://schemas.openxmlformats.org/spreadsheetml/2006/main" count="135" uniqueCount="84">
  <si>
    <t>売上高</t>
    <rPh sb="0" eb="3">
      <t>ウリアゲダカ</t>
    </rPh>
    <phoneticPr fontId="2"/>
  </si>
  <si>
    <t>Net Sales</t>
    <phoneticPr fontId="2"/>
  </si>
  <si>
    <t>国内</t>
    <rPh sb="0" eb="2">
      <t>コクナイ</t>
    </rPh>
    <phoneticPr fontId="2"/>
  </si>
  <si>
    <t>海外</t>
    <rPh sb="0" eb="2">
      <t>カイガイ</t>
    </rPh>
    <phoneticPr fontId="2"/>
  </si>
  <si>
    <t>Overseas Sales</t>
    <phoneticPr fontId="2"/>
  </si>
  <si>
    <t>営業利益</t>
    <rPh sb="0" eb="4">
      <t>エイギョウリエキ</t>
    </rPh>
    <phoneticPr fontId="2"/>
  </si>
  <si>
    <t>Japan Sales</t>
    <phoneticPr fontId="2"/>
  </si>
  <si>
    <t>経常利益</t>
    <rPh sb="0" eb="4">
      <t>ケイジョウリエキ</t>
    </rPh>
    <phoneticPr fontId="2"/>
  </si>
  <si>
    <t>当期純利益（※1）</t>
    <rPh sb="0" eb="2">
      <t>トウキ</t>
    </rPh>
    <rPh sb="2" eb="5">
      <t>ジュンリエキ</t>
    </rPh>
    <phoneticPr fontId="2"/>
  </si>
  <si>
    <t>FY2024.3</t>
    <phoneticPr fontId="2"/>
  </si>
  <si>
    <t>FY2025.3</t>
    <phoneticPr fontId="2"/>
  </si>
  <si>
    <t>Kawai Musical Instruments Mfg. Co., Ltd.</t>
  </si>
  <si>
    <t>※1　親会社株主に帰属する当期純利益</t>
    <rPh sb="3" eb="6">
      <t>オヤガイシャ</t>
    </rPh>
    <rPh sb="6" eb="8">
      <t>カブヌシ</t>
    </rPh>
    <rPh sb="9" eb="11">
      <t>キゾク</t>
    </rPh>
    <rPh sb="13" eb="18">
      <t>トウキジュンリエキ</t>
    </rPh>
    <phoneticPr fontId="2"/>
  </si>
  <si>
    <t>上段：百万円　下段：増減率</t>
    <rPh sb="0" eb="2">
      <t>ジョウダン</t>
    </rPh>
    <rPh sb="3" eb="6">
      <t>ヒャクマンエン</t>
    </rPh>
    <rPh sb="7" eb="9">
      <t>ゲダン</t>
    </rPh>
    <rPh sb="10" eb="13">
      <t>ゾウゲンリツ</t>
    </rPh>
    <phoneticPr fontId="2"/>
  </si>
  <si>
    <t>Upper: Millions of yen,  Lower: Y/Y</t>
    <phoneticPr fontId="2"/>
  </si>
  <si>
    <t>北米</t>
    <rPh sb="0" eb="2">
      <t>ホクベイ</t>
    </rPh>
    <phoneticPr fontId="2"/>
  </si>
  <si>
    <t>欧州</t>
    <rPh sb="0" eb="2">
      <t>オウシュウ</t>
    </rPh>
    <phoneticPr fontId="2"/>
  </si>
  <si>
    <t>中国</t>
    <rPh sb="0" eb="2">
      <t>チュウゴク</t>
    </rPh>
    <phoneticPr fontId="2"/>
  </si>
  <si>
    <t>その他</t>
    <rPh sb="2" eb="3">
      <t>タ</t>
    </rPh>
    <phoneticPr fontId="2"/>
  </si>
  <si>
    <t>North America</t>
    <phoneticPr fontId="2"/>
  </si>
  <si>
    <t>Europe</t>
    <phoneticPr fontId="2"/>
  </si>
  <si>
    <t xml:space="preserve"> China</t>
    <phoneticPr fontId="2"/>
  </si>
  <si>
    <t>Other Areas</t>
    <phoneticPr fontId="2"/>
  </si>
  <si>
    <t>USドル　US$</t>
    <phoneticPr fontId="2"/>
  </si>
  <si>
    <t>ユーロ     EUR</t>
    <phoneticPr fontId="2"/>
  </si>
  <si>
    <t>人民元     CNY</t>
    <rPh sb="0" eb="3">
      <t>ジンミンゲン</t>
    </rPh>
    <phoneticPr fontId="2"/>
  </si>
  <si>
    <t>単位：円　Yen</t>
    <rPh sb="0" eb="2">
      <t>タンイ</t>
    </rPh>
    <rPh sb="3" eb="4">
      <t>エン</t>
    </rPh>
    <phoneticPr fontId="2"/>
  </si>
  <si>
    <t>事業別売上高</t>
    <rPh sb="0" eb="3">
      <t>ジギョウベツ</t>
    </rPh>
    <rPh sb="3" eb="6">
      <t>ウリアゲダカ</t>
    </rPh>
    <phoneticPr fontId="2"/>
  </si>
  <si>
    <t>Sales by Business Segment</t>
    <phoneticPr fontId="2"/>
  </si>
  <si>
    <t>楽器教育</t>
    <rPh sb="0" eb="4">
      <t>ガッキキョウイク</t>
    </rPh>
    <phoneticPr fontId="2"/>
  </si>
  <si>
    <t>素材加工</t>
    <rPh sb="0" eb="4">
      <t>ソザイカコウ</t>
    </rPh>
    <phoneticPr fontId="2"/>
  </si>
  <si>
    <t>事業別営業利益</t>
    <rPh sb="0" eb="3">
      <t>ジギョウベツ</t>
    </rPh>
    <rPh sb="3" eb="7">
      <t>エイギョウリエキ</t>
    </rPh>
    <phoneticPr fontId="2"/>
  </si>
  <si>
    <t>Material Processing Business</t>
    <phoneticPr fontId="2"/>
  </si>
  <si>
    <t>ピアノ</t>
    <phoneticPr fontId="2"/>
  </si>
  <si>
    <t>電子ピアノ</t>
    <rPh sb="0" eb="2">
      <t>デンシ</t>
    </rPh>
    <phoneticPr fontId="2"/>
  </si>
  <si>
    <t>国内売上</t>
    <rPh sb="0" eb="2">
      <t>コクナイ</t>
    </rPh>
    <rPh sb="2" eb="4">
      <t>ウリアゲ</t>
    </rPh>
    <phoneticPr fontId="2"/>
  </si>
  <si>
    <t>海外売上</t>
    <rPh sb="0" eb="4">
      <t>カイガイウリアゲ</t>
    </rPh>
    <phoneticPr fontId="2"/>
  </si>
  <si>
    <t>Piano</t>
    <phoneticPr fontId="2"/>
  </si>
  <si>
    <t>Digital Piano</t>
    <phoneticPr fontId="2"/>
  </si>
  <si>
    <t>（百万円）</t>
    <rPh sb="1" eb="4">
      <t>ヒャクマンエン</t>
    </rPh>
    <phoneticPr fontId="2"/>
  </si>
  <si>
    <t>（Millions of yen）</t>
    <phoneticPr fontId="2"/>
  </si>
  <si>
    <t>無形固定資産
Intangible assets</t>
    <rPh sb="0" eb="6">
      <t>ムケイコテイシサン</t>
    </rPh>
    <phoneticPr fontId="2"/>
  </si>
  <si>
    <r>
      <t>1.連結業績　</t>
    </r>
    <r>
      <rPr>
        <sz val="12"/>
        <color theme="1"/>
        <rFont val="Yu Gothic"/>
        <family val="3"/>
        <charset val="128"/>
        <scheme val="minor"/>
      </rPr>
      <t>Consolidated Financial Results</t>
    </r>
    <rPh sb="2" eb="4">
      <t>レンケツ</t>
    </rPh>
    <rPh sb="4" eb="6">
      <t>ギョウセキ</t>
    </rPh>
    <phoneticPr fontId="2"/>
  </si>
  <si>
    <r>
      <t>売上換算レート　</t>
    </r>
    <r>
      <rPr>
        <sz val="12"/>
        <color theme="1"/>
        <rFont val="Yu Gothic"/>
        <family val="3"/>
        <charset val="128"/>
        <scheme val="minor"/>
      </rPr>
      <t>Exchange rates</t>
    </r>
    <rPh sb="0" eb="2">
      <t>ウリアゲ</t>
    </rPh>
    <rPh sb="2" eb="4">
      <t>カンサン</t>
    </rPh>
    <phoneticPr fontId="2"/>
  </si>
  <si>
    <t>Others</t>
    <phoneticPr fontId="2"/>
  </si>
  <si>
    <r>
      <t>4.連結貸借対照表の主要項目　</t>
    </r>
    <r>
      <rPr>
        <sz val="12"/>
        <color theme="1"/>
        <rFont val="Yu Gothic"/>
        <family val="3"/>
        <charset val="128"/>
        <scheme val="minor"/>
      </rPr>
      <t>Main items of consolidated balance sheets</t>
    </r>
    <rPh sb="2" eb="4">
      <t>レンケツ</t>
    </rPh>
    <rPh sb="4" eb="9">
      <t>タイシャクタイショウヒョウ</t>
    </rPh>
    <rPh sb="10" eb="12">
      <t>シュヨウ</t>
    </rPh>
    <rPh sb="12" eb="14">
      <t>コウモク</t>
    </rPh>
    <phoneticPr fontId="2"/>
  </si>
  <si>
    <r>
      <t>3.鍵盤楽器販売金額　</t>
    </r>
    <r>
      <rPr>
        <sz val="12"/>
        <color theme="1"/>
        <rFont val="Yu Gothic"/>
        <family val="3"/>
        <charset val="128"/>
        <scheme val="minor"/>
      </rPr>
      <t>Sales of Keyboard Instruments</t>
    </r>
    <rPh sb="2" eb="4">
      <t>ケンバン</t>
    </rPh>
    <rPh sb="4" eb="6">
      <t>ガッキ</t>
    </rPh>
    <rPh sb="6" eb="8">
      <t>ハンバイ</t>
    </rPh>
    <rPh sb="8" eb="10">
      <t>キンガク</t>
    </rPh>
    <phoneticPr fontId="2"/>
  </si>
  <si>
    <t>流動資産
Current assets</t>
    <rPh sb="0" eb="4">
      <t>リュウドウシサン</t>
    </rPh>
    <phoneticPr fontId="2"/>
  </si>
  <si>
    <t>現金及び預金
Cash and deposits</t>
    <rPh sb="0" eb="2">
      <t>ゲンキン</t>
    </rPh>
    <rPh sb="2" eb="3">
      <t>オヨ</t>
    </rPh>
    <rPh sb="4" eb="6">
      <t>ヨキン</t>
    </rPh>
    <phoneticPr fontId="2"/>
  </si>
  <si>
    <t>固定資産
Non-current assets</t>
    <rPh sb="0" eb="4">
      <t>コテイシサン</t>
    </rPh>
    <phoneticPr fontId="2"/>
  </si>
  <si>
    <t>投資その他の資産
Investments and other assets</t>
    <rPh sb="0" eb="2">
      <t>トウシ</t>
    </rPh>
    <rPh sb="4" eb="5">
      <t>タ</t>
    </rPh>
    <rPh sb="6" eb="8">
      <t>シサン</t>
    </rPh>
    <phoneticPr fontId="2"/>
  </si>
  <si>
    <t>資産合計
Total assets</t>
    <rPh sb="0" eb="2">
      <t>シサン</t>
    </rPh>
    <rPh sb="2" eb="4">
      <t>ゴウケイ</t>
    </rPh>
    <phoneticPr fontId="2"/>
  </si>
  <si>
    <t>流動負債
Current liabilities</t>
    <rPh sb="0" eb="2">
      <t>リュウドウ</t>
    </rPh>
    <rPh sb="2" eb="4">
      <t>フサイ</t>
    </rPh>
    <phoneticPr fontId="2"/>
  </si>
  <si>
    <t>固定負債
Non-current liabilities</t>
    <rPh sb="0" eb="2">
      <t>コテイ</t>
    </rPh>
    <rPh sb="2" eb="4">
      <t>フサイ</t>
    </rPh>
    <phoneticPr fontId="2"/>
  </si>
  <si>
    <t>負債合計
Total liabilities</t>
    <rPh sb="0" eb="2">
      <t>フサイ</t>
    </rPh>
    <rPh sb="2" eb="4">
      <t>ゴウケイ</t>
    </rPh>
    <phoneticPr fontId="2"/>
  </si>
  <si>
    <t>純資産合計
Total net assets</t>
    <rPh sb="0" eb="3">
      <t>ジュンシサン</t>
    </rPh>
    <rPh sb="3" eb="5">
      <t>ゴウケイ</t>
    </rPh>
    <phoneticPr fontId="2"/>
  </si>
  <si>
    <t>有形固定資産
Property, plant and equipment</t>
    <rPh sb="0" eb="2">
      <t>ユウケイ</t>
    </rPh>
    <rPh sb="2" eb="6">
      <t>コテイシサン</t>
    </rPh>
    <phoneticPr fontId="2"/>
  </si>
  <si>
    <t>負債純資産合計
Total liabilities and net assets</t>
    <rPh sb="0" eb="2">
      <t>フサイ</t>
    </rPh>
    <rPh sb="2" eb="5">
      <t>ジュンシサン</t>
    </rPh>
    <rPh sb="5" eb="7">
      <t>ゴウケイ</t>
    </rPh>
    <phoneticPr fontId="2"/>
  </si>
  <si>
    <t>短期借入金
Short-term borrowings</t>
    <rPh sb="0" eb="2">
      <t>タンキ</t>
    </rPh>
    <rPh sb="2" eb="5">
      <t>カリイレキン</t>
    </rPh>
    <phoneticPr fontId="2"/>
  </si>
  <si>
    <t>長期借入金
Long-term borrowings</t>
    <rPh sb="0" eb="2">
      <t>チョウキ</t>
    </rPh>
    <rPh sb="2" eb="5">
      <t>カリイレキン</t>
    </rPh>
    <phoneticPr fontId="2"/>
  </si>
  <si>
    <t>1Q</t>
  </si>
  <si>
    <t>1Q</t>
    <phoneticPr fontId="2"/>
  </si>
  <si>
    <t>2Q</t>
  </si>
  <si>
    <t>2Q</t>
    <phoneticPr fontId="2"/>
  </si>
  <si>
    <t>3Q</t>
  </si>
  <si>
    <t>3Q</t>
    <phoneticPr fontId="2"/>
  </si>
  <si>
    <t>4Q</t>
  </si>
  <si>
    <t>上段：百万円　下段：前年同期比増減率</t>
    <rPh sb="0" eb="2">
      <t>ジョウダン</t>
    </rPh>
    <rPh sb="3" eb="6">
      <t>ヒャクマンエン</t>
    </rPh>
    <rPh sb="7" eb="9">
      <t>ゲダン</t>
    </rPh>
    <rPh sb="10" eb="15">
      <t>ゼンネンドウキヒ</t>
    </rPh>
    <rPh sb="15" eb="18">
      <t>ゾウゲンリツ</t>
    </rPh>
    <phoneticPr fontId="2"/>
  </si>
  <si>
    <t>通期/FY</t>
    <rPh sb="0" eb="2">
      <t>ツウキ</t>
    </rPh>
    <phoneticPr fontId="2"/>
  </si>
  <si>
    <t>－</t>
    <phoneticPr fontId="2"/>
  </si>
  <si>
    <t>－</t>
  </si>
  <si>
    <t>Musical Instruments Education</t>
    <phoneticPr fontId="2"/>
  </si>
  <si>
    <t>FY2026.3</t>
    <phoneticPr fontId="2"/>
  </si>
  <si>
    <t>FY2026.3
1Q</t>
    <phoneticPr fontId="2"/>
  </si>
  <si>
    <t>Operating Profit</t>
  </si>
  <si>
    <t>Ordinary Profit</t>
  </si>
  <si>
    <t>Net Profit (※1)</t>
  </si>
  <si>
    <t>※1　Net Profit is this term's net profit attributing to the shareholders of the parent company.</t>
  </si>
  <si>
    <t>Operating Profit by Business Segment</t>
  </si>
  <si>
    <t>2.事業別業績　Sales / Operating Profit by Business segment</t>
    <rPh sb="2" eb="5">
      <t>ジギョウベツ</t>
    </rPh>
    <rPh sb="5" eb="7">
      <t>ギョウセキ</t>
    </rPh>
    <phoneticPr fontId="2"/>
  </si>
  <si>
    <t>2027年3月期第1四半期　ファクトシート</t>
    <rPh sb="4" eb="5">
      <t>ネン</t>
    </rPh>
    <rPh sb="6" eb="8">
      <t>ガツキ</t>
    </rPh>
    <rPh sb="8" eb="9">
      <t>ダイ</t>
    </rPh>
    <rPh sb="10" eb="13">
      <t>シハンキ</t>
    </rPh>
    <phoneticPr fontId="2"/>
  </si>
  <si>
    <t>First Quarter of FY2027.3　Fact Sheet</t>
    <phoneticPr fontId="2"/>
  </si>
  <si>
    <t>FY2027.3</t>
    <phoneticPr fontId="2"/>
  </si>
  <si>
    <t>FY2027.3
1Q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</si>
</sst>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+0.0%;[Red]\△0.0%"/>
    <numFmt numFmtId="177" formatCode="#,##0;[Red]\△#,##0"/>
    <numFmt numFmtId="178" formatCode="#,##0.0;[Red]\-#,##0.0"/>
  </numFmts>
  <fonts count="1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 style="hair">
        <color auto="1"/>
      </bottom>
      <diagonal/>
    </border>
    <border>
      <left style="thick">
        <color indexed="64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thick">
        <color indexed="64"/>
      </left>
      <right style="thick">
        <color indexed="64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hair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32">
    <xf numFmtId="0" fontId="0" fillId="0" borderId="0" xfId="0"/>
    <xf numFmtId="0" fontId="0" fillId="0" borderId="0" xfId="0" applyAlignment="1">
      <alignment horizontal="right"/>
    </xf>
    <xf numFmtId="0" fontId="0" fillId="2" borderId="9" xfId="0" applyFill="1" applyBorder="1"/>
    <xf numFmtId="0" fontId="0" fillId="2" borderId="10" xfId="0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0" fillId="2" borderId="23" xfId="0" applyFill="1" applyBorder="1"/>
    <xf numFmtId="0" fontId="0" fillId="2" borderId="24" xfId="0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49" fontId="0" fillId="2" borderId="32" xfId="0" applyNumberFormat="1" applyFill="1" applyBorder="1" applyAlignment="1">
      <alignment horizontal="center" vertical="center"/>
    </xf>
    <xf numFmtId="0" fontId="0" fillId="2" borderId="21" xfId="0" applyFill="1" applyBorder="1"/>
    <xf numFmtId="0" fontId="0" fillId="2" borderId="22" xfId="0" applyFill="1" applyBorder="1"/>
    <xf numFmtId="177" fontId="0" fillId="2" borderId="12" xfId="1" applyNumberFormat="1" applyFont="1" applyFill="1" applyBorder="1" applyAlignment="1">
      <alignment vertical="center"/>
    </xf>
    <xf numFmtId="177" fontId="0" fillId="2" borderId="18" xfId="1" applyNumberFormat="1" applyFont="1" applyFill="1" applyBorder="1" applyAlignment="1">
      <alignment vertical="center"/>
    </xf>
    <xf numFmtId="176" fontId="0" fillId="2" borderId="4" xfId="2" applyNumberFormat="1" applyFont="1" applyFill="1" applyBorder="1" applyAlignment="1">
      <alignment vertical="center"/>
    </xf>
    <xf numFmtId="176" fontId="0" fillId="2" borderId="17" xfId="2" applyNumberFormat="1" applyFont="1" applyFill="1" applyBorder="1" applyAlignment="1">
      <alignment vertical="center"/>
    </xf>
    <xf numFmtId="176" fontId="0" fillId="2" borderId="8" xfId="2" applyNumberFormat="1" applyFont="1" applyFill="1" applyBorder="1" applyAlignment="1">
      <alignment vertical="center"/>
    </xf>
    <xf numFmtId="176" fontId="0" fillId="2" borderId="16" xfId="2" applyNumberFormat="1" applyFont="1" applyFill="1" applyBorder="1" applyAlignment="1">
      <alignment vertical="center"/>
    </xf>
    <xf numFmtId="177" fontId="0" fillId="2" borderId="14" xfId="1" applyNumberFormat="1" applyFont="1" applyFill="1" applyBorder="1" applyAlignment="1">
      <alignment vertical="center"/>
    </xf>
    <xf numFmtId="177" fontId="0" fillId="2" borderId="25" xfId="1" applyNumberFormat="1" applyFont="1" applyFill="1" applyBorder="1" applyAlignment="1">
      <alignment vertical="center"/>
    </xf>
    <xf numFmtId="177" fontId="0" fillId="2" borderId="6" xfId="1" applyNumberFormat="1" applyFont="1" applyFill="1" applyBorder="1" applyAlignment="1">
      <alignment vertical="center"/>
    </xf>
    <xf numFmtId="177" fontId="0" fillId="2" borderId="15" xfId="1" applyNumberFormat="1" applyFont="1" applyFill="1" applyBorder="1" applyAlignment="1">
      <alignment vertical="center"/>
    </xf>
    <xf numFmtId="0" fontId="0" fillId="0" borderId="26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2" borderId="5" xfId="0" applyFill="1" applyBorder="1" applyAlignment="1">
      <alignment horizontal="left" vertical="center" indent="1"/>
    </xf>
    <xf numFmtId="0" fontId="5" fillId="2" borderId="15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 indent="1"/>
    </xf>
    <xf numFmtId="0" fontId="5" fillId="2" borderId="17" xfId="0" applyFont="1" applyFill="1" applyBorder="1" applyAlignment="1">
      <alignment horizontal="left" vertical="center" wrapText="1" indent="1"/>
    </xf>
    <xf numFmtId="0" fontId="5" fillId="2" borderId="7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17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 indent="1"/>
    </xf>
    <xf numFmtId="0" fontId="5" fillId="2" borderId="17" xfId="0" applyFont="1" applyFill="1" applyBorder="1" applyAlignment="1">
      <alignment horizontal="left" vertical="center" indent="1"/>
    </xf>
    <xf numFmtId="0" fontId="5" fillId="2" borderId="25" xfId="0" applyFont="1" applyFill="1" applyBorder="1" applyAlignment="1">
      <alignment horizontal="left" vertical="center" indent="3"/>
    </xf>
    <xf numFmtId="0" fontId="5" fillId="2" borderId="17" xfId="0" applyFont="1" applyFill="1" applyBorder="1" applyAlignment="1">
      <alignment horizontal="left" vertical="center" indent="3"/>
    </xf>
    <xf numFmtId="0" fontId="5" fillId="2" borderId="13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0" fillId="0" borderId="0" xfId="0" applyAlignment="1">
      <alignment vertical="center"/>
    </xf>
    <xf numFmtId="0" fontId="0" fillId="2" borderId="30" xfId="0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 indent="2"/>
    </xf>
    <xf numFmtId="0" fontId="0" fillId="2" borderId="30" xfId="0" applyFill="1" applyBorder="1" applyAlignment="1">
      <alignment horizontal="left" vertical="center" wrapText="1" indent="2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11" fillId="0" borderId="0" xfId="0" applyFont="1"/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177" fontId="5" fillId="2" borderId="15" xfId="1" applyNumberFormat="1" applyFont="1" applyFill="1" applyBorder="1" applyAlignment="1">
      <alignment vertical="center"/>
    </xf>
    <xf numFmtId="176" fontId="5" fillId="2" borderId="17" xfId="2" applyNumberFormat="1" applyFont="1" applyFill="1" applyBorder="1" applyAlignment="1">
      <alignment vertical="center"/>
    </xf>
    <xf numFmtId="177" fontId="5" fillId="2" borderId="18" xfId="1" applyNumberFormat="1" applyFont="1" applyFill="1" applyBorder="1" applyAlignment="1">
      <alignment vertical="center"/>
    </xf>
    <xf numFmtId="177" fontId="0" fillId="2" borderId="38" xfId="1" applyNumberFormat="1" applyFont="1" applyFill="1" applyBorder="1" applyAlignment="1">
      <alignment vertical="center"/>
    </xf>
    <xf numFmtId="176" fontId="0" fillId="2" borderId="35" xfId="2" applyNumberFormat="1" applyFont="1" applyFill="1" applyBorder="1" applyAlignment="1">
      <alignment vertical="center"/>
    </xf>
    <xf numFmtId="177" fontId="0" fillId="2" borderId="39" xfId="1" applyNumberFormat="1" applyFont="1" applyFill="1" applyBorder="1" applyAlignment="1">
      <alignment vertical="center"/>
    </xf>
    <xf numFmtId="0" fontId="0" fillId="2" borderId="46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177" fontId="0" fillId="2" borderId="49" xfId="1" applyNumberFormat="1" applyFont="1" applyFill="1" applyBorder="1" applyAlignment="1">
      <alignment vertical="center"/>
    </xf>
    <xf numFmtId="176" fontId="0" fillId="2" borderId="50" xfId="2" applyNumberFormat="1" applyFont="1" applyFill="1" applyBorder="1" applyAlignment="1">
      <alignment vertical="center"/>
    </xf>
    <xf numFmtId="177" fontId="0" fillId="2" borderId="51" xfId="1" applyNumberFormat="1" applyFont="1" applyFill="1" applyBorder="1" applyAlignment="1">
      <alignment vertical="center"/>
    </xf>
    <xf numFmtId="0" fontId="0" fillId="0" borderId="53" xfId="0" applyBorder="1" applyAlignment="1">
      <alignment horizontal="left" vertical="center" indent="1"/>
    </xf>
    <xf numFmtId="0" fontId="0" fillId="0" borderId="54" xfId="0" applyBorder="1" applyAlignment="1">
      <alignment horizontal="left" vertical="center" indent="1"/>
    </xf>
    <xf numFmtId="0" fontId="0" fillId="0" borderId="55" xfId="0" applyBorder="1" applyAlignment="1">
      <alignment horizontal="left" vertical="center" indent="1"/>
    </xf>
    <xf numFmtId="176" fontId="0" fillId="2" borderId="48" xfId="2" applyNumberFormat="1" applyFont="1" applyFill="1" applyBorder="1" applyAlignment="1">
      <alignment vertical="center"/>
    </xf>
    <xf numFmtId="177" fontId="0" fillId="2" borderId="44" xfId="1" applyNumberFormat="1" applyFont="1" applyFill="1" applyBorder="1" applyAlignment="1">
      <alignment vertical="center"/>
    </xf>
    <xf numFmtId="176" fontId="0" fillId="2" borderId="34" xfId="2" applyNumberFormat="1" applyFont="1" applyFill="1" applyBorder="1" applyAlignment="1">
      <alignment vertical="center"/>
    </xf>
    <xf numFmtId="177" fontId="0" fillId="2" borderId="41" xfId="1" applyNumberFormat="1" applyFont="1" applyFill="1" applyBorder="1" applyAlignment="1">
      <alignment vertical="center"/>
    </xf>
    <xf numFmtId="176" fontId="0" fillId="2" borderId="40" xfId="2" applyNumberFormat="1" applyFont="1" applyFill="1" applyBorder="1" applyAlignment="1">
      <alignment vertical="center"/>
    </xf>
    <xf numFmtId="176" fontId="5" fillId="2" borderId="16" xfId="2" applyNumberFormat="1" applyFont="1" applyFill="1" applyBorder="1" applyAlignment="1">
      <alignment vertical="center"/>
    </xf>
    <xf numFmtId="177" fontId="5" fillId="2" borderId="25" xfId="1" applyNumberFormat="1" applyFont="1" applyFill="1" applyBorder="1" applyAlignment="1">
      <alignment vertical="center"/>
    </xf>
    <xf numFmtId="0" fontId="5" fillId="2" borderId="58" xfId="0" applyFont="1" applyFill="1" applyBorder="1" applyAlignment="1">
      <alignment horizontal="left" vertical="center"/>
    </xf>
    <xf numFmtId="38" fontId="0" fillId="2" borderId="29" xfId="1" applyFont="1" applyFill="1" applyBorder="1" applyAlignment="1">
      <alignment vertical="center"/>
    </xf>
    <xf numFmtId="38" fontId="0" fillId="2" borderId="42" xfId="1" applyFont="1" applyFill="1" applyBorder="1" applyAlignment="1">
      <alignment vertical="center"/>
    </xf>
    <xf numFmtId="38" fontId="0" fillId="2" borderId="30" xfId="1" applyFont="1" applyFill="1" applyBorder="1" applyAlignment="1">
      <alignment vertical="center"/>
    </xf>
    <xf numFmtId="38" fontId="0" fillId="2" borderId="43" xfId="1" applyFont="1" applyFill="1" applyBorder="1" applyAlignment="1">
      <alignment vertical="center"/>
    </xf>
    <xf numFmtId="38" fontId="0" fillId="0" borderId="0" xfId="1" applyFont="1" applyAlignment="1"/>
    <xf numFmtId="0" fontId="5" fillId="2" borderId="7" xfId="0" applyFont="1" applyFill="1" applyBorder="1" applyAlignment="1">
      <alignment horizontal="left" vertical="center" indent="1"/>
    </xf>
    <xf numFmtId="0" fontId="5" fillId="2" borderId="47" xfId="0" applyFont="1" applyFill="1" applyBorder="1" applyAlignment="1">
      <alignment horizontal="left" vertical="center" indent="1"/>
    </xf>
    <xf numFmtId="176" fontId="5" fillId="2" borderId="47" xfId="2" applyNumberFormat="1" applyFont="1" applyFill="1" applyBorder="1" applyAlignment="1">
      <alignment vertical="center"/>
    </xf>
    <xf numFmtId="0" fontId="0" fillId="3" borderId="16" xfId="0" applyFill="1" applyBorder="1" applyAlignment="1">
      <alignment horizontal="center" vertical="center" wrapText="1"/>
    </xf>
    <xf numFmtId="178" fontId="0" fillId="3" borderId="17" xfId="1" applyNumberFormat="1" applyFont="1" applyFill="1" applyBorder="1" applyAlignment="1">
      <alignment vertical="center"/>
    </xf>
    <xf numFmtId="178" fontId="0" fillId="3" borderId="19" xfId="1" applyNumberFormat="1" applyFont="1" applyFill="1" applyBorder="1" applyAlignment="1">
      <alignment vertical="center"/>
    </xf>
    <xf numFmtId="178" fontId="0" fillId="3" borderId="20" xfId="1" applyNumberFormat="1" applyFont="1" applyFill="1" applyBorder="1" applyAlignment="1">
      <alignment vertical="center"/>
    </xf>
    <xf numFmtId="176" fontId="0" fillId="2" borderId="35" xfId="2" applyNumberFormat="1" applyFont="1" applyFill="1" applyBorder="1" applyAlignment="1">
      <alignment horizontal="right" vertical="center"/>
    </xf>
    <xf numFmtId="176" fontId="0" fillId="2" borderId="40" xfId="2" applyNumberFormat="1" applyFont="1" applyFill="1" applyBorder="1" applyAlignment="1">
      <alignment horizontal="right" vertical="center"/>
    </xf>
    <xf numFmtId="178" fontId="0" fillId="2" borderId="35" xfId="1" applyNumberFormat="1" applyFont="1" applyFill="1" applyBorder="1" applyAlignment="1">
      <alignment vertical="center"/>
    </xf>
    <xf numFmtId="178" fontId="0" fillId="2" borderId="36" xfId="1" applyNumberFormat="1" applyFont="1" applyFill="1" applyBorder="1" applyAlignment="1">
      <alignment vertical="center"/>
    </xf>
    <xf numFmtId="178" fontId="0" fillId="2" borderId="37" xfId="1" applyNumberFormat="1" applyFont="1" applyFill="1" applyBorder="1" applyAlignment="1">
      <alignment vertical="center"/>
    </xf>
    <xf numFmtId="176" fontId="0" fillId="2" borderId="48" xfId="2" applyNumberFormat="1" applyFont="1" applyFill="1" applyBorder="1" applyAlignment="1">
      <alignment horizontal="right" vertical="center"/>
    </xf>
    <xf numFmtId="178" fontId="0" fillId="2" borderId="50" xfId="1" applyNumberFormat="1" applyFont="1" applyFill="1" applyBorder="1" applyAlignment="1">
      <alignment vertical="center"/>
    </xf>
    <xf numFmtId="178" fontId="0" fillId="2" borderId="52" xfId="1" applyNumberFormat="1" applyFont="1" applyFill="1" applyBorder="1" applyAlignment="1">
      <alignment vertical="center"/>
    </xf>
    <xf numFmtId="178" fontId="0" fillId="2" borderId="56" xfId="1" applyNumberFormat="1" applyFont="1" applyFill="1" applyBorder="1" applyAlignment="1">
      <alignment vertical="center"/>
    </xf>
    <xf numFmtId="178" fontId="0" fillId="2" borderId="4" xfId="1" applyNumberFormat="1" applyFont="1" applyFill="1" applyBorder="1" applyAlignment="1">
      <alignment vertical="center"/>
    </xf>
    <xf numFmtId="178" fontId="0" fillId="2" borderId="1" xfId="1" applyNumberFormat="1" applyFont="1" applyFill="1" applyBorder="1" applyAlignment="1">
      <alignment vertical="center"/>
    </xf>
    <xf numFmtId="178" fontId="0" fillId="2" borderId="2" xfId="1" applyNumberFormat="1" applyFont="1" applyFill="1" applyBorder="1" applyAlignment="1">
      <alignment vertical="center"/>
    </xf>
    <xf numFmtId="178" fontId="0" fillId="2" borderId="57" xfId="1" applyNumberFormat="1" applyFont="1" applyFill="1" applyBorder="1" applyAlignment="1">
      <alignment vertical="center"/>
    </xf>
    <xf numFmtId="178" fontId="0" fillId="2" borderId="19" xfId="1" applyNumberFormat="1" applyFont="1" applyFill="1" applyBorder="1" applyAlignment="1">
      <alignment vertical="center"/>
    </xf>
    <xf numFmtId="178" fontId="0" fillId="2" borderId="20" xfId="1" applyNumberFormat="1" applyFont="1" applyFill="1" applyBorder="1" applyAlignment="1">
      <alignment vertical="center"/>
    </xf>
    <xf numFmtId="176" fontId="5" fillId="2" borderId="17" xfId="2" applyNumberFormat="1" applyFont="1" applyFill="1" applyBorder="1" applyAlignment="1">
      <alignment horizontal="right" vertical="center"/>
    </xf>
    <xf numFmtId="176" fontId="0" fillId="2" borderId="4" xfId="2" applyNumberFormat="1" applyFont="1" applyFill="1" applyBorder="1" applyAlignment="1">
      <alignment horizontal="right" vertical="center"/>
    </xf>
    <xf numFmtId="177" fontId="0" fillId="2" borderId="39" xfId="1" applyNumberFormat="1" applyFont="1" applyFill="1" applyBorder="1" applyAlignment="1">
      <alignment horizontal="right" vertical="center"/>
    </xf>
    <xf numFmtId="177" fontId="5" fillId="2" borderId="39" xfId="1" applyNumberFormat="1" applyFont="1" applyFill="1" applyBorder="1" applyAlignment="1">
      <alignment vertical="center"/>
    </xf>
    <xf numFmtId="176" fontId="5" fillId="2" borderId="35" xfId="2" applyNumberFormat="1" applyFont="1" applyFill="1" applyBorder="1" applyAlignment="1">
      <alignment vertical="center"/>
    </xf>
    <xf numFmtId="176" fontId="5" fillId="2" borderId="34" xfId="2" applyNumberFormat="1" applyFont="1" applyFill="1" applyBorder="1" applyAlignment="1">
      <alignment vertical="center"/>
    </xf>
    <xf numFmtId="176" fontId="5" fillId="2" borderId="40" xfId="2" applyNumberFormat="1" applyFont="1" applyFill="1" applyBorder="1" applyAlignment="1">
      <alignment vertical="center"/>
    </xf>
    <xf numFmtId="38" fontId="5" fillId="2" borderId="42" xfId="1" applyFont="1" applyFill="1" applyBorder="1" applyAlignment="1">
      <alignment vertical="center"/>
    </xf>
    <xf numFmtId="38" fontId="5" fillId="2" borderId="43" xfId="1" applyFont="1" applyFill="1" applyBorder="1" applyAlignment="1">
      <alignment vertical="center"/>
    </xf>
    <xf numFmtId="176" fontId="0" fillId="2" borderId="50" xfId="2" applyNumberFormat="1" applyFont="1" applyFill="1" applyBorder="1" applyAlignment="1">
      <alignment horizontal="right" vertical="center"/>
    </xf>
    <xf numFmtId="177" fontId="0" fillId="2" borderId="51" xfId="1" applyNumberFormat="1" applyFont="1" applyFill="1" applyBorder="1" applyAlignment="1">
      <alignment horizontal="right" vertical="center"/>
    </xf>
    <xf numFmtId="38" fontId="0" fillId="2" borderId="61" xfId="1" applyFont="1" applyFill="1" applyBorder="1" applyAlignment="1">
      <alignment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45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left" vertical="center" wrapText="1" indent="1"/>
    </xf>
    <xf numFmtId="0" fontId="0" fillId="2" borderId="30" xfId="0" applyFill="1" applyBorder="1" applyAlignment="1">
      <alignment horizontal="left" vertical="center" wrapText="1" indent="1"/>
    </xf>
    <xf numFmtId="0" fontId="0" fillId="2" borderId="33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</xdr:colOff>
      <xdr:row>2</xdr:row>
      <xdr:rowOff>218258</xdr:rowOff>
    </xdr:from>
    <xdr:to>
      <xdr:col>9</xdr:col>
      <xdr:colOff>18095</xdr:colOff>
      <xdr:row>3</xdr:row>
      <xdr:rowOff>122508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A5B0AB3-FABA-86E0-E2AE-2C0C18467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9064" y="646883"/>
          <a:ext cx="1637344" cy="164600"/>
        </a:xfrm>
        <a:prstGeom prst="rect">
          <a:avLst/>
        </a:prstGeom>
      </xdr:spPr>
    </xdr:pic>
    <xdr:clientData/>
  </xdr:twoCellAnchor>
  <xdr:twoCellAnchor editAs="oneCell">
    <xdr:from>
      <xdr:col>7</xdr:col>
      <xdr:colOff>79375</xdr:colOff>
      <xdr:row>1</xdr:row>
      <xdr:rowOff>87313</xdr:rowOff>
    </xdr:from>
    <xdr:to>
      <xdr:col>8</xdr:col>
      <xdr:colOff>749657</xdr:colOff>
      <xdr:row>2</xdr:row>
      <xdr:rowOff>122209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864E71B-9B3A-449F-92C7-2FBEC4ACEE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278438" y="230188"/>
          <a:ext cx="1479907" cy="320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1</xdr:row>
      <xdr:rowOff>79375</xdr:rowOff>
    </xdr:from>
    <xdr:to>
      <xdr:col>8</xdr:col>
      <xdr:colOff>711557</xdr:colOff>
      <xdr:row>2</xdr:row>
      <xdr:rowOff>114271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9A181C2-59BE-4A83-A0F9-BD89362DF1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056438" y="222250"/>
          <a:ext cx="1479907" cy="320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214313</xdr:colOff>
      <xdr:row>1</xdr:row>
      <xdr:rowOff>71438</xdr:rowOff>
    </xdr:from>
    <xdr:to>
      <xdr:col>7</xdr:col>
      <xdr:colOff>813157</xdr:colOff>
      <xdr:row>2</xdr:row>
      <xdr:rowOff>106334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B24FC85-529E-44E4-914E-F3B28FD19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88063" y="182563"/>
          <a:ext cx="1479907" cy="320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4"/>
  <sheetViews>
    <sheetView tabSelected="1" zoomScale="80" zoomScaleNormal="80" workbookViewId="0">
      <selection activeCell="G12" sqref="G12"/>
    </sheetView>
  </sheetViews>
  <sheetFormatPr defaultRowHeight="18"/>
  <cols>
    <col min="1" max="1" width="2.33203125" customWidth="1"/>
    <col min="2" max="2" width="2.83203125" customWidth="1"/>
    <col min="3" max="3" width="20.58203125" customWidth="1"/>
    <col min="4" max="9" width="10.58203125" customWidth="1"/>
    <col min="10" max="10" width="9.58203125" customWidth="1"/>
  </cols>
  <sheetData>
    <row r="1" spans="2:9" ht="11" customHeight="1"/>
    <row r="2" spans="2:9" ht="22.5">
      <c r="B2" s="6" t="s">
        <v>80</v>
      </c>
    </row>
    <row r="3" spans="2:9" ht="20">
      <c r="B3" s="55" t="s">
        <v>81</v>
      </c>
    </row>
    <row r="4" spans="2:9">
      <c r="I4" s="5"/>
    </row>
    <row r="5" spans="2:9">
      <c r="B5" s="53"/>
      <c r="C5" s="53"/>
      <c r="D5" s="53"/>
      <c r="I5" s="54" t="s">
        <v>11</v>
      </c>
    </row>
    <row r="6" spans="2:9">
      <c r="B6" s="53"/>
      <c r="C6" s="53"/>
      <c r="D6" s="53"/>
      <c r="I6" s="1"/>
    </row>
    <row r="7" spans="2:9">
      <c r="I7" s="1" t="s">
        <v>67</v>
      </c>
    </row>
    <row r="8" spans="2:9" ht="20">
      <c r="B8" s="55" t="s">
        <v>42</v>
      </c>
      <c r="I8" s="1" t="s">
        <v>14</v>
      </c>
    </row>
    <row r="9" spans="2:9" ht="18.5" thickBot="1">
      <c r="B9" s="2"/>
      <c r="C9" s="7"/>
      <c r="D9" s="120" t="s">
        <v>72</v>
      </c>
      <c r="E9" s="121"/>
      <c r="F9" s="121"/>
      <c r="G9" s="121"/>
      <c r="H9" s="121"/>
      <c r="I9" s="12" t="s">
        <v>82</v>
      </c>
    </row>
    <row r="10" spans="2:9" ht="18.5" thickTop="1">
      <c r="B10" s="3"/>
      <c r="C10" s="8"/>
      <c r="D10" s="65" t="s">
        <v>60</v>
      </c>
      <c r="E10" s="66" t="s">
        <v>62</v>
      </c>
      <c r="F10" s="56" t="s">
        <v>64</v>
      </c>
      <c r="G10" s="57" t="s">
        <v>66</v>
      </c>
      <c r="H10" s="58" t="s">
        <v>68</v>
      </c>
      <c r="I10" s="65" t="s">
        <v>60</v>
      </c>
    </row>
    <row r="11" spans="2:9">
      <c r="B11" s="28" t="s">
        <v>0</v>
      </c>
      <c r="C11" s="29"/>
      <c r="D11" s="62">
        <v>17792</v>
      </c>
      <c r="E11" s="67">
        <v>17400</v>
      </c>
      <c r="F11" s="23">
        <v>18118</v>
      </c>
      <c r="G11" s="24">
        <f>H11-F11-E11-D11</f>
        <v>18739</v>
      </c>
      <c r="H11" s="59">
        <v>72049</v>
      </c>
      <c r="I11" s="62">
        <v>17098</v>
      </c>
    </row>
    <row r="12" spans="2:9">
      <c r="B12" s="36" t="s">
        <v>1</v>
      </c>
      <c r="C12" s="37"/>
      <c r="D12" s="63">
        <v>1.0999999999999999E-2</v>
      </c>
      <c r="E12" s="68">
        <v>-6.2196830872049157E-2</v>
      </c>
      <c r="F12" s="17">
        <v>-9.8912508880266686E-3</v>
      </c>
      <c r="G12" s="18">
        <f>(G11/18463)-1</f>
        <v>1.494881655202307E-2</v>
      </c>
      <c r="H12" s="60">
        <v>-1.1917496365780766E-2</v>
      </c>
      <c r="I12" s="63">
        <v>-3.8995826804280986E-2</v>
      </c>
    </row>
    <row r="13" spans="2:9">
      <c r="B13" s="31"/>
      <c r="C13" s="32" t="s">
        <v>2</v>
      </c>
      <c r="D13" s="64">
        <v>11748</v>
      </c>
      <c r="E13" s="69">
        <v>11292</v>
      </c>
      <c r="F13" s="15">
        <v>11592</v>
      </c>
      <c r="G13" s="16">
        <f>H13-F13-E13-D13</f>
        <v>11544</v>
      </c>
      <c r="H13" s="61">
        <v>46176</v>
      </c>
      <c r="I13" s="64">
        <v>10303</v>
      </c>
    </row>
    <row r="14" spans="2:9">
      <c r="B14" s="31"/>
      <c r="C14" s="40" t="s">
        <v>6</v>
      </c>
      <c r="D14" s="63">
        <v>0.112</v>
      </c>
      <c r="E14" s="68">
        <v>-1.2591815320041973E-2</v>
      </c>
      <c r="F14" s="17">
        <v>-2.5718608169440244E-2</v>
      </c>
      <c r="G14" s="18">
        <f>(G13/11227)-1</f>
        <v>2.8235503696446118E-2</v>
      </c>
      <c r="H14" s="60">
        <v>2.3268182422550243E-2</v>
      </c>
      <c r="I14" s="63">
        <v>-0.12294412371938841</v>
      </c>
    </row>
    <row r="15" spans="2:9">
      <c r="B15" s="31"/>
      <c r="C15" s="32" t="s">
        <v>3</v>
      </c>
      <c r="D15" s="64">
        <v>6044</v>
      </c>
      <c r="E15" s="69">
        <v>6107</v>
      </c>
      <c r="F15" s="15">
        <v>6527</v>
      </c>
      <c r="G15" s="16">
        <f>H15-F15-E15-D15</f>
        <v>7195</v>
      </c>
      <c r="H15" s="61">
        <v>25873</v>
      </c>
      <c r="I15" s="64">
        <v>6794</v>
      </c>
    </row>
    <row r="16" spans="2:9">
      <c r="B16" s="31"/>
      <c r="C16" s="40" t="s">
        <v>4</v>
      </c>
      <c r="D16" s="63">
        <v>-0.14099999999999999</v>
      </c>
      <c r="E16" s="68">
        <v>-0.1419137276942532</v>
      </c>
      <c r="F16" s="17">
        <v>1.9525148391127772E-2</v>
      </c>
      <c r="G16" s="18">
        <f>(G15/7236)-1</f>
        <v>-5.6661138750691009E-3</v>
      </c>
      <c r="H16" s="60">
        <v>-6.9048647092688542E-2</v>
      </c>
      <c r="I16" s="63">
        <v>0.12417164967404876</v>
      </c>
    </row>
    <row r="17" spans="2:9">
      <c r="B17" s="31"/>
      <c r="C17" s="41" t="s">
        <v>15</v>
      </c>
      <c r="D17" s="64">
        <v>1749</v>
      </c>
      <c r="E17" s="69">
        <v>1594</v>
      </c>
      <c r="F17" s="15">
        <v>1922</v>
      </c>
      <c r="G17" s="16">
        <f>H17-F17-E17-D17</f>
        <v>1703</v>
      </c>
      <c r="H17" s="61">
        <v>6968</v>
      </c>
      <c r="I17" s="64">
        <v>1795</v>
      </c>
    </row>
    <row r="18" spans="2:9">
      <c r="B18" s="31"/>
      <c r="C18" s="42" t="s">
        <v>19</v>
      </c>
      <c r="D18" s="63">
        <v>0.05</v>
      </c>
      <c r="E18" s="68">
        <v>-0.11247216035634744</v>
      </c>
      <c r="F18" s="17">
        <v>0.14404761904761904</v>
      </c>
      <c r="G18" s="18">
        <f>(G17/1765)-1</f>
        <v>-3.5127478753541053E-2</v>
      </c>
      <c r="H18" s="60">
        <v>8.8316200955551594E-3</v>
      </c>
      <c r="I18" s="63">
        <v>2.6410331960531559E-2</v>
      </c>
    </row>
    <row r="19" spans="2:9">
      <c r="B19" s="31"/>
      <c r="C19" s="41" t="s">
        <v>16</v>
      </c>
      <c r="D19" s="64">
        <v>2242</v>
      </c>
      <c r="E19" s="69">
        <v>2456</v>
      </c>
      <c r="F19" s="15">
        <v>2543.1403440000004</v>
      </c>
      <c r="G19" s="16">
        <f>H19-F19-E19-D19</f>
        <v>2879.8596559999996</v>
      </c>
      <c r="H19" s="61">
        <v>10121</v>
      </c>
      <c r="I19" s="64">
        <v>2759</v>
      </c>
    </row>
    <row r="20" spans="2:9">
      <c r="B20" s="31"/>
      <c r="C20" s="42" t="s">
        <v>20</v>
      </c>
      <c r="D20" s="63">
        <v>-9.4E-2</v>
      </c>
      <c r="E20" s="68">
        <v>-4.3613707165109032E-2</v>
      </c>
      <c r="F20" s="17">
        <v>-2.4495456846950377E-2</v>
      </c>
      <c r="G20" s="18">
        <f>(G19/3003)-1</f>
        <v>-4.1005775557775626E-2</v>
      </c>
      <c r="H20" s="60">
        <v>-4.9849793466015813E-2</v>
      </c>
      <c r="I20" s="63">
        <v>0.23076345143807803</v>
      </c>
    </row>
    <row r="21" spans="2:9">
      <c r="B21" s="31"/>
      <c r="C21" s="41" t="s">
        <v>17</v>
      </c>
      <c r="D21" s="64">
        <v>1121</v>
      </c>
      <c r="E21" s="69">
        <v>1138</v>
      </c>
      <c r="F21" s="15">
        <v>1152</v>
      </c>
      <c r="G21" s="16">
        <f>H21-F21-E21-D21</f>
        <v>1570</v>
      </c>
      <c r="H21" s="61">
        <v>4981</v>
      </c>
      <c r="I21" s="64">
        <v>1092</v>
      </c>
    </row>
    <row r="22" spans="2:9">
      <c r="B22" s="31"/>
      <c r="C22" s="42" t="s">
        <v>21</v>
      </c>
      <c r="D22" s="63">
        <v>-0.43099999999999999</v>
      </c>
      <c r="E22" s="68">
        <v>-0.31651651651651652</v>
      </c>
      <c r="F22" s="17">
        <v>-1.7064846416382253E-2</v>
      </c>
      <c r="G22" s="18">
        <f>(G21/1428)-1</f>
        <v>9.9439775910364236E-2</v>
      </c>
      <c r="H22" s="60">
        <v>-0.20112269446672015</v>
      </c>
      <c r="I22" s="63">
        <v>-2.5524833487746687E-2</v>
      </c>
    </row>
    <row r="23" spans="2:9">
      <c r="B23" s="31"/>
      <c r="C23" s="41" t="s">
        <v>18</v>
      </c>
      <c r="D23" s="64">
        <v>931</v>
      </c>
      <c r="E23" s="69">
        <v>918</v>
      </c>
      <c r="F23" s="15">
        <v>910.15986699999985</v>
      </c>
      <c r="G23" s="16">
        <f>H23-F23-E23-D23</f>
        <v>1041.8401330000002</v>
      </c>
      <c r="H23" s="61">
        <v>3801</v>
      </c>
      <c r="I23" s="64">
        <v>1147</v>
      </c>
    </row>
    <row r="24" spans="2:9">
      <c r="B24" s="31"/>
      <c r="C24" s="41" t="s">
        <v>22</v>
      </c>
      <c r="D24" s="63">
        <v>6.0000000000000001E-3</v>
      </c>
      <c r="E24" s="68">
        <v>-0.15625</v>
      </c>
      <c r="F24" s="17">
        <v>-3.4825167550371315E-2</v>
      </c>
      <c r="G24" s="18">
        <f>(G23/1039)-1</f>
        <v>2.7335255052935992E-3</v>
      </c>
      <c r="H24" s="60">
        <v>-4.8560700876095098E-2</v>
      </c>
      <c r="I24" s="63">
        <v>0.23133728631258352</v>
      </c>
    </row>
    <row r="25" spans="2:9">
      <c r="B25" s="43" t="s">
        <v>5</v>
      </c>
      <c r="C25" s="32"/>
      <c r="D25" s="64">
        <v>-500</v>
      </c>
      <c r="E25" s="69">
        <v>85</v>
      </c>
      <c r="F25" s="15">
        <v>417</v>
      </c>
      <c r="G25" s="16">
        <f>H25-F25-E25-D25</f>
        <v>111</v>
      </c>
      <c r="H25" s="61">
        <v>113</v>
      </c>
      <c r="I25" s="64">
        <v>-256</v>
      </c>
    </row>
    <row r="26" spans="2:9">
      <c r="B26" s="44" t="s">
        <v>74</v>
      </c>
      <c r="C26" s="40"/>
      <c r="D26" s="93" t="s">
        <v>70</v>
      </c>
      <c r="E26" s="117">
        <v>-0.74474474474474472</v>
      </c>
      <c r="F26" s="17">
        <v>5.6190476190476186</v>
      </c>
      <c r="G26" s="18">
        <f>(G25/4475)-1</f>
        <v>-0.97519553072625698</v>
      </c>
      <c r="H26" s="60">
        <v>-0.64240506329113922</v>
      </c>
      <c r="I26" s="93" t="s">
        <v>69</v>
      </c>
    </row>
    <row r="27" spans="2:9">
      <c r="B27" s="43" t="s">
        <v>7</v>
      </c>
      <c r="C27" s="32"/>
      <c r="D27" s="64">
        <v>-268</v>
      </c>
      <c r="E27" s="118">
        <v>275</v>
      </c>
      <c r="F27" s="15">
        <v>795</v>
      </c>
      <c r="G27" s="16">
        <f>H27-F27-E27-D27</f>
        <v>150</v>
      </c>
      <c r="H27" s="61">
        <v>952</v>
      </c>
      <c r="I27" s="64">
        <v>-141</v>
      </c>
    </row>
    <row r="28" spans="2:9">
      <c r="B28" s="44" t="s">
        <v>75</v>
      </c>
      <c r="C28" s="40"/>
      <c r="D28" s="93" t="s">
        <v>70</v>
      </c>
      <c r="E28" s="117" t="s">
        <v>70</v>
      </c>
      <c r="F28" s="17">
        <v>1.3945783132530121</v>
      </c>
      <c r="G28" s="18">
        <f>(G27/368)-1</f>
        <v>-0.59239130434782616</v>
      </c>
      <c r="H28" s="60">
        <v>1.0064388185654007</v>
      </c>
      <c r="I28" s="93" t="s">
        <v>69</v>
      </c>
    </row>
    <row r="29" spans="2:9">
      <c r="B29" s="43" t="s">
        <v>8</v>
      </c>
      <c r="C29" s="32"/>
      <c r="D29" s="64">
        <v>-169</v>
      </c>
      <c r="E29" s="118">
        <v>156</v>
      </c>
      <c r="F29" s="15">
        <v>470</v>
      </c>
      <c r="G29" s="16">
        <f>H29-F29-E29-D29</f>
        <v>684</v>
      </c>
      <c r="H29" s="61">
        <v>1141</v>
      </c>
      <c r="I29" s="64">
        <v>-116</v>
      </c>
    </row>
    <row r="30" spans="2:9" ht="18.5" thickBot="1">
      <c r="B30" s="86" t="s">
        <v>76</v>
      </c>
      <c r="C30" s="87"/>
      <c r="D30" s="94" t="s">
        <v>70</v>
      </c>
      <c r="E30" s="98" t="s">
        <v>70</v>
      </c>
      <c r="F30" s="19">
        <v>0.9831223628691983</v>
      </c>
      <c r="G30" s="20">
        <f>(G29/574)-1</f>
        <v>0.19163763066202089</v>
      </c>
      <c r="H30" s="88">
        <v>1.8172839506172838</v>
      </c>
      <c r="I30" s="94" t="s">
        <v>69</v>
      </c>
    </row>
    <row r="31" spans="2:9" ht="18.5" thickTop="1">
      <c r="B31" s="4" t="s">
        <v>12</v>
      </c>
    </row>
    <row r="32" spans="2:9">
      <c r="B32" s="4" t="s">
        <v>77</v>
      </c>
    </row>
    <row r="34" spans="2:9" ht="20">
      <c r="B34" s="55" t="s">
        <v>43</v>
      </c>
      <c r="I34" s="1" t="s">
        <v>26</v>
      </c>
    </row>
    <row r="35" spans="2:9" ht="18.5" thickBot="1">
      <c r="B35" s="2"/>
      <c r="C35" s="7"/>
      <c r="D35" s="120" t="s">
        <v>72</v>
      </c>
      <c r="E35" s="121"/>
      <c r="F35" s="121"/>
      <c r="G35" s="121"/>
      <c r="H35" s="121"/>
      <c r="I35" s="12" t="s">
        <v>82</v>
      </c>
    </row>
    <row r="36" spans="2:9" ht="18.5" thickTop="1">
      <c r="B36" s="3"/>
      <c r="C36" s="8"/>
      <c r="D36" s="65" t="s">
        <v>61</v>
      </c>
      <c r="E36" s="66" t="s">
        <v>63</v>
      </c>
      <c r="F36" s="56" t="s">
        <v>65</v>
      </c>
      <c r="G36" s="89"/>
      <c r="H36" s="58" t="s">
        <v>68</v>
      </c>
      <c r="I36" s="65" t="s">
        <v>61</v>
      </c>
    </row>
    <row r="37" spans="2:9">
      <c r="B37" s="25" t="s">
        <v>23</v>
      </c>
      <c r="C37" s="70"/>
      <c r="D37" s="95">
        <v>152.6</v>
      </c>
      <c r="E37" s="99">
        <v>148.6</v>
      </c>
      <c r="F37" s="102">
        <v>148.19999999999999</v>
      </c>
      <c r="G37" s="90"/>
      <c r="H37" s="105">
        <v>149.71</v>
      </c>
      <c r="I37" s="95">
        <v>156.86000000000001</v>
      </c>
    </row>
    <row r="38" spans="2:9">
      <c r="B38" s="26" t="s">
        <v>24</v>
      </c>
      <c r="C38" s="71"/>
      <c r="D38" s="96">
        <v>160.5</v>
      </c>
      <c r="E38" s="100">
        <v>162.19999999999999</v>
      </c>
      <c r="F38" s="103">
        <v>165.5</v>
      </c>
      <c r="G38" s="91"/>
      <c r="H38" s="106">
        <v>169</v>
      </c>
      <c r="I38" s="96">
        <v>183.65</v>
      </c>
    </row>
    <row r="39" spans="2:9" ht="18.5" thickBot="1">
      <c r="B39" s="27" t="s">
        <v>25</v>
      </c>
      <c r="C39" s="72"/>
      <c r="D39" s="97">
        <v>21</v>
      </c>
      <c r="E39" s="101">
        <v>20.5</v>
      </c>
      <c r="F39" s="104">
        <v>20.5</v>
      </c>
      <c r="G39" s="92"/>
      <c r="H39" s="107">
        <v>20.82</v>
      </c>
      <c r="I39" s="97">
        <v>22.66</v>
      </c>
    </row>
    <row r="40" spans="2:9" ht="18.5" thickTop="1"/>
    <row r="41" spans="2:9">
      <c r="B41" s="9"/>
      <c r="C41" s="10"/>
      <c r="D41" s="10"/>
      <c r="E41" s="10"/>
      <c r="F41" s="10"/>
      <c r="G41" s="10"/>
      <c r="H41" s="10"/>
      <c r="I41" s="10"/>
    </row>
    <row r="42" spans="2:9">
      <c r="B42" s="10"/>
      <c r="C42" s="10"/>
      <c r="D42" s="10"/>
      <c r="E42" s="10"/>
      <c r="F42" s="10"/>
      <c r="G42" s="10"/>
      <c r="H42" s="10"/>
      <c r="I42" s="10"/>
    </row>
    <row r="43" spans="2:9">
      <c r="C43" s="11"/>
    </row>
    <row r="44" spans="2:9">
      <c r="C44" s="11"/>
    </row>
  </sheetData>
  <mergeCells count="2">
    <mergeCell ref="D9:H9"/>
    <mergeCell ref="D35:H35"/>
  </mergeCells>
  <phoneticPr fontId="2"/>
  <printOptions horizontalCentered="1" verticalCentered="1"/>
  <pageMargins left="0.9055118110236221" right="0.70866141732283472" top="0.94488188976377963" bottom="0.94488188976377963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7408F-F851-486F-99EC-D5C885374CC0}">
  <sheetPr>
    <pageSetUpPr fitToPage="1"/>
  </sheetPr>
  <dimension ref="B1:I44"/>
  <sheetViews>
    <sheetView zoomScale="70" zoomScaleNormal="70" workbookViewId="0">
      <selection activeCell="G45" sqref="G45"/>
    </sheetView>
  </sheetViews>
  <sheetFormatPr defaultRowHeight="18"/>
  <cols>
    <col min="1" max="1" width="2.33203125" customWidth="1"/>
    <col min="2" max="2" width="2.83203125" customWidth="1"/>
    <col min="3" max="3" width="44.4140625" bestFit="1" customWidth="1"/>
    <col min="4" max="9" width="10.58203125" customWidth="1"/>
    <col min="10" max="10" width="9.58203125" customWidth="1"/>
  </cols>
  <sheetData>
    <row r="1" spans="2:9" ht="11" customHeight="1"/>
    <row r="2" spans="2:9" ht="22.5">
      <c r="B2" s="6"/>
    </row>
    <row r="4" spans="2:9">
      <c r="I4" s="5"/>
    </row>
    <row r="5" spans="2:9">
      <c r="B5" s="53"/>
      <c r="C5" s="53"/>
      <c r="D5" s="53"/>
      <c r="I5" s="54"/>
    </row>
    <row r="6" spans="2:9">
      <c r="B6" s="53"/>
      <c r="C6" s="53"/>
      <c r="D6" s="53"/>
      <c r="I6" s="1"/>
    </row>
    <row r="7" spans="2:9">
      <c r="I7" s="1" t="s">
        <v>67</v>
      </c>
    </row>
    <row r="8" spans="2:9" ht="20">
      <c r="B8" s="55" t="s">
        <v>79</v>
      </c>
      <c r="I8" s="1" t="s">
        <v>14</v>
      </c>
    </row>
    <row r="9" spans="2:9" ht="18.5" thickBot="1">
      <c r="B9" s="2"/>
      <c r="C9" s="7"/>
      <c r="D9" s="120" t="s">
        <v>72</v>
      </c>
      <c r="E9" s="121"/>
      <c r="F9" s="121"/>
      <c r="G9" s="121"/>
      <c r="H9" s="121"/>
      <c r="I9" s="12" t="s">
        <v>82</v>
      </c>
    </row>
    <row r="10" spans="2:9" ht="18.5" thickTop="1">
      <c r="B10" s="3"/>
      <c r="C10" s="8"/>
      <c r="D10" s="65" t="s">
        <v>60</v>
      </c>
      <c r="E10" s="66" t="s">
        <v>62</v>
      </c>
      <c r="F10" s="56" t="s">
        <v>64</v>
      </c>
      <c r="G10" s="57" t="s">
        <v>66</v>
      </c>
      <c r="H10" s="58" t="s">
        <v>68</v>
      </c>
      <c r="I10" s="65" t="s">
        <v>60</v>
      </c>
    </row>
    <row r="11" spans="2:9">
      <c r="B11" s="28" t="s">
        <v>27</v>
      </c>
      <c r="C11" s="29"/>
      <c r="D11" s="64">
        <v>17792</v>
      </c>
      <c r="E11" s="69">
        <v>17400</v>
      </c>
      <c r="F11" s="15">
        <v>18118</v>
      </c>
      <c r="G11" s="16">
        <f>H11-F11-E11-D11</f>
        <v>18739</v>
      </c>
      <c r="H11" s="59">
        <v>72049</v>
      </c>
      <c r="I11" s="64">
        <v>17098</v>
      </c>
    </row>
    <row r="12" spans="2:9">
      <c r="B12" s="36" t="s">
        <v>28</v>
      </c>
      <c r="C12" s="37"/>
      <c r="D12" s="63">
        <v>1.0794227928644472E-2</v>
      </c>
      <c r="E12" s="68">
        <v>-6.2196830872049157E-2</v>
      </c>
      <c r="F12" s="17">
        <v>-9.8912508880266686E-3</v>
      </c>
      <c r="G12" s="18">
        <f>(G11/18463)-1</f>
        <v>1.494881655202307E-2</v>
      </c>
      <c r="H12" s="60">
        <v>-1.1917496365780766E-2</v>
      </c>
      <c r="I12" s="63">
        <v>-3.8995826804280986E-2</v>
      </c>
    </row>
    <row r="13" spans="2:9">
      <c r="B13" s="31"/>
      <c r="C13" s="32" t="s">
        <v>29</v>
      </c>
      <c r="D13" s="64">
        <v>13458</v>
      </c>
      <c r="E13" s="69">
        <v>13904</v>
      </c>
      <c r="F13" s="15">
        <v>14404</v>
      </c>
      <c r="G13" s="16">
        <f>H13-F13-E13-D13</f>
        <v>14726</v>
      </c>
      <c r="H13" s="61">
        <v>56492</v>
      </c>
      <c r="I13" s="110">
        <v>14175</v>
      </c>
    </row>
    <row r="14" spans="2:9">
      <c r="B14" s="31"/>
      <c r="C14" s="33" t="s">
        <v>71</v>
      </c>
      <c r="D14" s="63">
        <v>-6.7230385361796513E-2</v>
      </c>
      <c r="E14" s="68">
        <v>-7.0215327002808609E-2</v>
      </c>
      <c r="F14" s="17">
        <v>9.3195991871627779E-3</v>
      </c>
      <c r="G14" s="18">
        <f>(G13/14726)-1</f>
        <v>0</v>
      </c>
      <c r="H14" s="60">
        <v>-3.232326692817622E-2</v>
      </c>
      <c r="I14" s="63">
        <v>5.3232522340874833E-2</v>
      </c>
    </row>
    <row r="15" spans="2:9">
      <c r="B15" s="31"/>
      <c r="C15" s="32" t="s">
        <v>30</v>
      </c>
      <c r="D15" s="64">
        <v>2581</v>
      </c>
      <c r="E15" s="69">
        <v>2697</v>
      </c>
      <c r="F15" s="15">
        <v>2822</v>
      </c>
      <c r="G15" s="16">
        <f>H15-F15-E15-D15</f>
        <v>2243</v>
      </c>
      <c r="H15" s="61">
        <v>10343</v>
      </c>
      <c r="I15" s="110">
        <v>2205</v>
      </c>
    </row>
    <row r="16" spans="2:9">
      <c r="B16" s="31"/>
      <c r="C16" s="33" t="s">
        <v>32</v>
      </c>
      <c r="D16" s="63">
        <v>0.13102541630148992</v>
      </c>
      <c r="E16" s="68">
        <v>5.9679224170085792E-3</v>
      </c>
      <c r="F16" s="17">
        <v>0.11058638331365604</v>
      </c>
      <c r="G16" s="18">
        <f>(G15/2225)-1</f>
        <v>8.089887640449378E-3</v>
      </c>
      <c r="H16" s="60">
        <v>6.3110288827217698E-2</v>
      </c>
      <c r="I16" s="63">
        <v>-0.145756497584029</v>
      </c>
    </row>
    <row r="17" spans="2:9">
      <c r="B17" s="31"/>
      <c r="C17" s="32" t="s">
        <v>18</v>
      </c>
      <c r="D17" s="64">
        <v>1752</v>
      </c>
      <c r="E17" s="69">
        <v>798</v>
      </c>
      <c r="F17" s="15">
        <v>893</v>
      </c>
      <c r="G17" s="16">
        <f>H17-F17-E17-D17</f>
        <v>1770</v>
      </c>
      <c r="H17" s="61">
        <v>5213</v>
      </c>
      <c r="I17" s="110">
        <v>718</v>
      </c>
    </row>
    <row r="18" spans="2:9">
      <c r="B18" s="34"/>
      <c r="C18" s="35" t="s">
        <v>44</v>
      </c>
      <c r="D18" s="75">
        <v>0.96499999999999997</v>
      </c>
      <c r="E18" s="73">
        <v>-0.13166485310119697</v>
      </c>
      <c r="F18" s="19">
        <v>-0.39986559139784944</v>
      </c>
      <c r="G18" s="20">
        <f>(G17/1511)-1</f>
        <v>0.17140966247518197</v>
      </c>
      <c r="H18" s="78">
        <v>8.400914951133287E-2</v>
      </c>
      <c r="I18" s="75">
        <v>-0.59007808782696203</v>
      </c>
    </row>
    <row r="19" spans="2:9">
      <c r="B19" s="36" t="s">
        <v>31</v>
      </c>
      <c r="C19" s="38"/>
      <c r="D19" s="76">
        <v>-500</v>
      </c>
      <c r="E19" s="74">
        <v>85</v>
      </c>
      <c r="F19" s="21">
        <v>417</v>
      </c>
      <c r="G19" s="22">
        <f>H19-F19-E19-D19</f>
        <v>111</v>
      </c>
      <c r="H19" s="79">
        <v>113</v>
      </c>
      <c r="I19" s="76">
        <v>-256</v>
      </c>
    </row>
    <row r="20" spans="2:9">
      <c r="B20" s="36" t="s">
        <v>78</v>
      </c>
      <c r="C20" s="37"/>
      <c r="D20" s="93" t="s">
        <v>70</v>
      </c>
      <c r="E20" s="68">
        <v>-0.74474474474474472</v>
      </c>
      <c r="F20" s="17">
        <v>5.6190476190476186</v>
      </c>
      <c r="G20" s="18">
        <f>(G19/475)-1</f>
        <v>-0.76631578947368417</v>
      </c>
      <c r="H20" s="60">
        <v>-0.64240506329113922</v>
      </c>
      <c r="I20" s="93" t="s">
        <v>70</v>
      </c>
    </row>
    <row r="21" spans="2:9">
      <c r="B21" s="31"/>
      <c r="C21" s="32" t="s">
        <v>29</v>
      </c>
      <c r="D21" s="64">
        <v>-728</v>
      </c>
      <c r="E21" s="69">
        <v>-125</v>
      </c>
      <c r="F21" s="15">
        <v>191</v>
      </c>
      <c r="G21" s="16">
        <f>H21-F21-E21-D21</f>
        <v>-190</v>
      </c>
      <c r="H21" s="61">
        <v>-852</v>
      </c>
      <c r="I21" s="110">
        <v>-354</v>
      </c>
    </row>
    <row r="22" spans="2:9">
      <c r="B22" s="31"/>
      <c r="C22" s="33" t="s">
        <v>71</v>
      </c>
      <c r="D22" s="93" t="s">
        <v>70</v>
      </c>
      <c r="E22" s="68">
        <v>-4.125</v>
      </c>
      <c r="F22" s="109" t="s">
        <v>70</v>
      </c>
      <c r="G22" s="18">
        <f>(G21/160)-1</f>
        <v>-2.1875</v>
      </c>
      <c r="H22" s="108" t="s">
        <v>70</v>
      </c>
      <c r="I22" s="93" t="s">
        <v>70</v>
      </c>
    </row>
    <row r="23" spans="2:9">
      <c r="B23" s="31"/>
      <c r="C23" s="32" t="s">
        <v>30</v>
      </c>
      <c r="D23" s="64">
        <v>199</v>
      </c>
      <c r="E23" s="69">
        <v>204</v>
      </c>
      <c r="F23" s="15">
        <v>206</v>
      </c>
      <c r="G23" s="16">
        <f>H23-F23-E23-D23</f>
        <v>147</v>
      </c>
      <c r="H23" s="61">
        <v>756</v>
      </c>
      <c r="I23" s="110">
        <v>112</v>
      </c>
    </row>
    <row r="24" spans="2:9">
      <c r="B24" s="31"/>
      <c r="C24" s="33" t="s">
        <v>32</v>
      </c>
      <c r="D24" s="63">
        <v>0.35699999999999998</v>
      </c>
      <c r="E24" s="68">
        <v>-0.30612244897959184</v>
      </c>
      <c r="F24" s="17">
        <v>-0.1271186440677966</v>
      </c>
      <c r="G24" s="18">
        <f>(G23/182)-1</f>
        <v>-0.19230769230769229</v>
      </c>
      <c r="H24" s="60">
        <v>-0.11990686845168796</v>
      </c>
      <c r="I24" s="63">
        <v>-0.43731172657312306</v>
      </c>
    </row>
    <row r="25" spans="2:9">
      <c r="B25" s="31"/>
      <c r="C25" s="32" t="s">
        <v>18</v>
      </c>
      <c r="D25" s="64">
        <v>42</v>
      </c>
      <c r="E25" s="69">
        <v>22</v>
      </c>
      <c r="F25" s="15">
        <v>38</v>
      </c>
      <c r="G25" s="16">
        <f>H25-F25-E25-D25</f>
        <v>169</v>
      </c>
      <c r="H25" s="61">
        <v>271</v>
      </c>
      <c r="I25" s="110">
        <v>1</v>
      </c>
    </row>
    <row r="26" spans="2:9" ht="18.5" thickBot="1">
      <c r="B26" s="34"/>
      <c r="C26" s="35" t="s">
        <v>44</v>
      </c>
      <c r="D26" s="94" t="s">
        <v>70</v>
      </c>
      <c r="E26" s="73">
        <v>0.22222222222222221</v>
      </c>
      <c r="F26" s="19">
        <v>-0.3559322033898305</v>
      </c>
      <c r="G26" s="20">
        <f>(G25/158)-1</f>
        <v>6.9620253164556889E-2</v>
      </c>
      <c r="H26" s="78">
        <v>0.14730508474576276</v>
      </c>
      <c r="I26" s="94">
        <v>-0.96487955874157039</v>
      </c>
    </row>
    <row r="27" spans="2:9" ht="18.5" thickTop="1"/>
    <row r="28" spans="2:9">
      <c r="I28" s="1" t="s">
        <v>13</v>
      </c>
    </row>
    <row r="29" spans="2:9" ht="20">
      <c r="B29" s="55" t="s">
        <v>46</v>
      </c>
      <c r="I29" s="1" t="s">
        <v>14</v>
      </c>
    </row>
    <row r="30" spans="2:9" ht="18.5" thickBot="1">
      <c r="B30" s="2"/>
      <c r="C30" s="7"/>
      <c r="D30" s="120" t="s">
        <v>72</v>
      </c>
      <c r="E30" s="121"/>
      <c r="F30" s="121"/>
      <c r="G30" s="121"/>
      <c r="H30" s="121"/>
      <c r="I30" s="12" t="s">
        <v>82</v>
      </c>
    </row>
    <row r="31" spans="2:9" ht="18.5" thickTop="1">
      <c r="B31" s="3"/>
      <c r="C31" s="8"/>
      <c r="D31" s="65" t="s">
        <v>60</v>
      </c>
      <c r="E31" s="66" t="s">
        <v>62</v>
      </c>
      <c r="F31" s="56" t="s">
        <v>64</v>
      </c>
      <c r="G31" s="57" t="s">
        <v>66</v>
      </c>
      <c r="H31" s="58" t="s">
        <v>68</v>
      </c>
      <c r="I31" s="65" t="s">
        <v>60</v>
      </c>
    </row>
    <row r="32" spans="2:9">
      <c r="B32" s="39" t="s">
        <v>33</v>
      </c>
      <c r="C32" s="29"/>
      <c r="D32" s="64">
        <v>4555</v>
      </c>
      <c r="E32" s="69">
        <v>4409</v>
      </c>
      <c r="F32" s="15">
        <v>5187</v>
      </c>
      <c r="G32" s="16">
        <f>H32-F32-E32-D32</f>
        <v>5090</v>
      </c>
      <c r="H32" s="59">
        <v>19241</v>
      </c>
      <c r="I32" s="111">
        <v>4842</v>
      </c>
    </row>
    <row r="33" spans="2:9">
      <c r="B33" s="30" t="s">
        <v>37</v>
      </c>
      <c r="C33" s="80"/>
      <c r="D33" s="63">
        <v>-0.15034508487222534</v>
      </c>
      <c r="E33" s="68">
        <v>-0.13311049941014549</v>
      </c>
      <c r="F33" s="17">
        <v>4.2194092827004218E-2</v>
      </c>
      <c r="G33" s="18">
        <f>(G32/4943)-1</f>
        <v>2.973902488367397E-2</v>
      </c>
      <c r="H33" s="60">
        <v>-5.5285510875435762E-2</v>
      </c>
      <c r="I33" s="112">
        <v>6.3121263675237127E-2</v>
      </c>
    </row>
    <row r="34" spans="2:9">
      <c r="B34" s="31"/>
      <c r="C34" s="32" t="s">
        <v>35</v>
      </c>
      <c r="D34" s="64">
        <v>1007</v>
      </c>
      <c r="E34" s="69">
        <v>1040</v>
      </c>
      <c r="F34" s="15">
        <v>1467</v>
      </c>
      <c r="G34" s="16">
        <f>H34-F34-E34-D34</f>
        <v>1134</v>
      </c>
      <c r="H34" s="61">
        <v>4648</v>
      </c>
      <c r="I34" s="111">
        <v>1035</v>
      </c>
    </row>
    <row r="35" spans="2:9">
      <c r="B35" s="31"/>
      <c r="C35" s="33" t="s">
        <v>6</v>
      </c>
      <c r="D35" s="63">
        <v>-3.0798845043310877E-2</v>
      </c>
      <c r="E35" s="68">
        <v>-1.5151515151515152E-2</v>
      </c>
      <c r="F35" s="17">
        <v>0.15149136577708006</v>
      </c>
      <c r="G35" s="18">
        <f>(G34/966)-1</f>
        <v>0.17391304347826098</v>
      </c>
      <c r="H35" s="60">
        <v>7.2202998846597533E-2</v>
      </c>
      <c r="I35" s="112">
        <v>2.754898033177177E-2</v>
      </c>
    </row>
    <row r="36" spans="2:9">
      <c r="B36" s="31"/>
      <c r="C36" s="32" t="s">
        <v>36</v>
      </c>
      <c r="D36" s="64">
        <v>3547</v>
      </c>
      <c r="E36" s="69">
        <v>3370</v>
      </c>
      <c r="F36" s="15">
        <v>3720</v>
      </c>
      <c r="G36" s="16">
        <f>H36-F36-E36-D36</f>
        <v>3955</v>
      </c>
      <c r="H36" s="61">
        <v>14592</v>
      </c>
      <c r="I36" s="111">
        <v>3807</v>
      </c>
    </row>
    <row r="37" spans="2:9">
      <c r="B37" s="34"/>
      <c r="C37" s="35" t="s">
        <v>4</v>
      </c>
      <c r="D37" s="75">
        <v>-0.17912520249942143</v>
      </c>
      <c r="E37" s="73">
        <v>-0.16377171215880892</v>
      </c>
      <c r="F37" s="19">
        <v>4.3196544276457886E-3</v>
      </c>
      <c r="G37" s="20">
        <f>(G36/3976)-1</f>
        <v>-5.2816901408451189E-3</v>
      </c>
      <c r="H37" s="78">
        <v>-8.9763583057825502E-2</v>
      </c>
      <c r="I37" s="113">
        <v>7.3225911758538931E-2</v>
      </c>
    </row>
    <row r="38" spans="2:9">
      <c r="B38" s="39" t="s">
        <v>34</v>
      </c>
      <c r="C38" s="29"/>
      <c r="D38" s="64">
        <v>3036</v>
      </c>
      <c r="E38" s="69">
        <v>3209</v>
      </c>
      <c r="F38" s="15">
        <v>3250</v>
      </c>
      <c r="G38" s="16">
        <f>H38-F38-E38-D38</f>
        <v>3555</v>
      </c>
      <c r="H38" s="61">
        <v>13050</v>
      </c>
      <c r="I38" s="111">
        <v>3407</v>
      </c>
    </row>
    <row r="39" spans="2:9">
      <c r="B39" s="30" t="s">
        <v>38</v>
      </c>
      <c r="C39" s="80"/>
      <c r="D39" s="63">
        <v>-6.7281105990783407E-2</v>
      </c>
      <c r="E39" s="68">
        <v>-9.4781382228490835E-2</v>
      </c>
      <c r="F39" s="17">
        <v>-4.5941807044410417E-3</v>
      </c>
      <c r="G39" s="18">
        <f>(G38/3729)-1</f>
        <v>-4.6661303298471402E-2</v>
      </c>
      <c r="H39" s="60">
        <v>-5.3936494127881707E-2</v>
      </c>
      <c r="I39" s="112">
        <v>0.12225314166064202</v>
      </c>
    </row>
    <row r="40" spans="2:9">
      <c r="B40" s="31"/>
      <c r="C40" s="32" t="s">
        <v>35</v>
      </c>
      <c r="D40" s="64">
        <v>765</v>
      </c>
      <c r="E40" s="69">
        <v>661</v>
      </c>
      <c r="F40" s="15">
        <v>632</v>
      </c>
      <c r="G40" s="16">
        <f>H40-F40-E40-D40</f>
        <v>604</v>
      </c>
      <c r="H40" s="61">
        <v>2662</v>
      </c>
      <c r="I40" s="111">
        <v>723</v>
      </c>
    </row>
    <row r="41" spans="2:9">
      <c r="B41" s="31"/>
      <c r="C41" s="33" t="s">
        <v>6</v>
      </c>
      <c r="D41" s="63">
        <v>5.3719008264462811E-2</v>
      </c>
      <c r="E41" s="68">
        <v>-2.5073746312684365E-2</v>
      </c>
      <c r="F41" s="17">
        <v>-0.17277486910994763</v>
      </c>
      <c r="G41" s="18">
        <f>(G40/696)-1</f>
        <v>-0.13218390804597702</v>
      </c>
      <c r="H41" s="60">
        <v>-6.95307262569832E-2</v>
      </c>
      <c r="I41" s="112">
        <v>-5.4372553537341044E-2</v>
      </c>
    </row>
    <row r="42" spans="2:9">
      <c r="B42" s="31"/>
      <c r="C42" s="32" t="s">
        <v>36</v>
      </c>
      <c r="D42" s="64">
        <v>2270</v>
      </c>
      <c r="E42" s="69">
        <v>2548</v>
      </c>
      <c r="F42" s="15">
        <v>2618</v>
      </c>
      <c r="G42" s="16">
        <f>H42-F42-E42-D42</f>
        <v>2952</v>
      </c>
      <c r="H42" s="61">
        <v>10388</v>
      </c>
      <c r="I42" s="111">
        <v>2683</v>
      </c>
    </row>
    <row r="43" spans="2:9" ht="18.5" thickBot="1">
      <c r="B43" s="34"/>
      <c r="C43" s="35" t="s">
        <v>4</v>
      </c>
      <c r="D43" s="77">
        <v>-0.10205696202531646</v>
      </c>
      <c r="E43" s="73">
        <v>-0.11126613184513429</v>
      </c>
      <c r="F43" s="19">
        <v>4.6781287485005998E-2</v>
      </c>
      <c r="G43" s="20">
        <f>(G42/3034)-1</f>
        <v>-2.7027027027026973E-2</v>
      </c>
      <c r="H43" s="78">
        <v>-4.9588289112534323E-2</v>
      </c>
      <c r="I43" s="114">
        <v>0.18179217489721583</v>
      </c>
    </row>
    <row r="44" spans="2:9" ht="18.5" thickTop="1"/>
  </sheetData>
  <mergeCells count="2">
    <mergeCell ref="D9:H9"/>
    <mergeCell ref="D30:H30"/>
  </mergeCells>
  <phoneticPr fontId="2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CE19-0F90-48A9-A4F9-6609EAE9F804}">
  <sheetPr>
    <pageSetUpPr fitToPage="1"/>
  </sheetPr>
  <dimension ref="B1:I26"/>
  <sheetViews>
    <sheetView zoomScale="80" zoomScaleNormal="80" workbookViewId="0">
      <selection activeCell="K15" sqref="K15"/>
    </sheetView>
  </sheetViews>
  <sheetFormatPr defaultRowHeight="18"/>
  <cols>
    <col min="1" max="1" width="2.33203125" customWidth="1"/>
    <col min="2" max="2" width="2.83203125" customWidth="1"/>
    <col min="3" max="3" width="37.33203125" customWidth="1"/>
    <col min="4" max="9" width="11.58203125" customWidth="1"/>
  </cols>
  <sheetData>
    <row r="1" spans="2:9" ht="8.5" customHeight="1"/>
    <row r="2" spans="2:9" ht="22.5">
      <c r="B2" s="6"/>
    </row>
    <row r="4" spans="2:9">
      <c r="I4" s="5"/>
    </row>
    <row r="5" spans="2:9">
      <c r="B5" s="53"/>
      <c r="C5" s="53"/>
      <c r="I5" s="54"/>
    </row>
    <row r="6" spans="2:9">
      <c r="B6" s="53"/>
      <c r="C6" s="53"/>
    </row>
    <row r="7" spans="2:9">
      <c r="H7" s="1" t="s">
        <v>39</v>
      </c>
    </row>
    <row r="8" spans="2:9" ht="20.5" thickBot="1">
      <c r="B8" s="55" t="s">
        <v>45</v>
      </c>
      <c r="H8" s="1" t="s">
        <v>40</v>
      </c>
    </row>
    <row r="9" spans="2:9" ht="18.5" thickTop="1">
      <c r="B9" s="2"/>
      <c r="C9" s="13"/>
      <c r="D9" s="130" t="s">
        <v>9</v>
      </c>
      <c r="E9" s="126" t="s">
        <v>10</v>
      </c>
      <c r="F9" s="124" t="s">
        <v>73</v>
      </c>
      <c r="G9" s="128" t="s">
        <v>72</v>
      </c>
      <c r="H9" s="124" t="s">
        <v>83</v>
      </c>
    </row>
    <row r="10" spans="2:9">
      <c r="B10" s="3"/>
      <c r="C10" s="14"/>
      <c r="D10" s="131"/>
      <c r="E10" s="127"/>
      <c r="F10" s="125"/>
      <c r="G10" s="129"/>
      <c r="H10" s="125"/>
    </row>
    <row r="11" spans="2:9" s="45" customFormat="1" ht="36.5" customHeight="1">
      <c r="B11" s="49"/>
      <c r="C11" s="46" t="s">
        <v>47</v>
      </c>
      <c r="D11" s="81">
        <v>49715</v>
      </c>
      <c r="E11" s="119">
        <v>48518</v>
      </c>
      <c r="F11" s="82">
        <v>48916</v>
      </c>
      <c r="G11" s="83">
        <v>48324</v>
      </c>
      <c r="H11" s="115">
        <v>48709</v>
      </c>
      <c r="I11"/>
    </row>
    <row r="12" spans="2:9" s="45" customFormat="1" ht="36.5" customHeight="1">
      <c r="B12" s="51"/>
      <c r="C12" s="47" t="s">
        <v>48</v>
      </c>
      <c r="D12" s="81">
        <v>18231</v>
      </c>
      <c r="E12" s="119">
        <v>13300</v>
      </c>
      <c r="F12" s="82">
        <v>13555</v>
      </c>
      <c r="G12" s="83">
        <v>10758</v>
      </c>
      <c r="H12" s="115">
        <v>10025</v>
      </c>
      <c r="I12"/>
    </row>
    <row r="13" spans="2:9" s="45" customFormat="1" ht="36.5" customHeight="1">
      <c r="B13" s="52"/>
      <c r="C13" s="46" t="s">
        <v>49</v>
      </c>
      <c r="D13" s="81">
        <v>23822</v>
      </c>
      <c r="E13" s="119">
        <v>25472</v>
      </c>
      <c r="F13" s="82">
        <v>25516</v>
      </c>
      <c r="G13" s="83">
        <v>30555</v>
      </c>
      <c r="H13" s="115">
        <v>30872</v>
      </c>
      <c r="I13"/>
    </row>
    <row r="14" spans="2:9" s="45" customFormat="1" ht="36.5" customHeight="1">
      <c r="B14" s="52"/>
      <c r="C14" s="47" t="s">
        <v>56</v>
      </c>
      <c r="D14" s="81">
        <v>13857</v>
      </c>
      <c r="E14" s="119">
        <v>15008</v>
      </c>
      <c r="F14" s="82">
        <v>14881</v>
      </c>
      <c r="G14" s="83">
        <v>17568</v>
      </c>
      <c r="H14" s="115">
        <v>18204</v>
      </c>
      <c r="I14"/>
    </row>
    <row r="15" spans="2:9" s="45" customFormat="1" ht="36.5" customHeight="1">
      <c r="B15" s="52"/>
      <c r="C15" s="48" t="s">
        <v>41</v>
      </c>
      <c r="D15" s="81">
        <v>596</v>
      </c>
      <c r="E15" s="119">
        <v>492</v>
      </c>
      <c r="F15" s="82">
        <v>466</v>
      </c>
      <c r="G15" s="83">
        <v>624</v>
      </c>
      <c r="H15" s="115">
        <v>610</v>
      </c>
      <c r="I15"/>
    </row>
    <row r="16" spans="2:9" s="45" customFormat="1" ht="36.5" customHeight="1">
      <c r="B16" s="50"/>
      <c r="C16" s="47" t="s">
        <v>50</v>
      </c>
      <c r="D16" s="81">
        <v>9368</v>
      </c>
      <c r="E16" s="119">
        <v>9972</v>
      </c>
      <c r="F16" s="82">
        <v>10168</v>
      </c>
      <c r="G16" s="83">
        <v>12362</v>
      </c>
      <c r="H16" s="115">
        <v>12057</v>
      </c>
      <c r="I16"/>
    </row>
    <row r="17" spans="2:9" s="45" customFormat="1" ht="36.5" customHeight="1">
      <c r="B17" s="122" t="s">
        <v>51</v>
      </c>
      <c r="C17" s="123"/>
      <c r="D17" s="81">
        <v>73538</v>
      </c>
      <c r="E17" s="119">
        <v>73991</v>
      </c>
      <c r="F17" s="82">
        <v>74433</v>
      </c>
      <c r="G17" s="83">
        <v>78879</v>
      </c>
      <c r="H17" s="115">
        <v>79581</v>
      </c>
      <c r="I17"/>
    </row>
    <row r="18" spans="2:9" s="45" customFormat="1" ht="36.5" customHeight="1">
      <c r="B18" s="49"/>
      <c r="C18" s="46" t="s">
        <v>52</v>
      </c>
      <c r="D18" s="81">
        <v>18303</v>
      </c>
      <c r="E18" s="119">
        <v>17475</v>
      </c>
      <c r="F18" s="82">
        <v>18291</v>
      </c>
      <c r="G18" s="83">
        <v>20215</v>
      </c>
      <c r="H18" s="115">
        <v>21818</v>
      </c>
      <c r="I18"/>
    </row>
    <row r="19" spans="2:9" s="45" customFormat="1" ht="36.5" customHeight="1">
      <c r="B19" s="52"/>
      <c r="C19" s="47" t="s">
        <v>58</v>
      </c>
      <c r="D19" s="81">
        <v>5197</v>
      </c>
      <c r="E19" s="119">
        <v>5562</v>
      </c>
      <c r="F19" s="82">
        <v>5635</v>
      </c>
      <c r="G19" s="83">
        <v>7625</v>
      </c>
      <c r="H19" s="115">
        <v>8142</v>
      </c>
      <c r="I19"/>
    </row>
    <row r="20" spans="2:9" s="45" customFormat="1" ht="36.5" customHeight="1">
      <c r="B20" s="52"/>
      <c r="C20" s="46" t="s">
        <v>53</v>
      </c>
      <c r="D20" s="81">
        <v>12093</v>
      </c>
      <c r="E20" s="119">
        <v>11973</v>
      </c>
      <c r="F20" s="82">
        <v>13703</v>
      </c>
      <c r="G20" s="83">
        <v>11918</v>
      </c>
      <c r="H20" s="115">
        <v>11762</v>
      </c>
      <c r="I20"/>
    </row>
    <row r="21" spans="2:9" s="45" customFormat="1" ht="36.5" customHeight="1">
      <c r="B21" s="50"/>
      <c r="C21" s="47" t="s">
        <v>59</v>
      </c>
      <c r="D21" s="81">
        <v>2921</v>
      </c>
      <c r="E21" s="119">
        <v>2884</v>
      </c>
      <c r="F21" s="82">
        <v>4575</v>
      </c>
      <c r="G21" s="83">
        <v>3684</v>
      </c>
      <c r="H21" s="115">
        <v>3387</v>
      </c>
      <c r="I21"/>
    </row>
    <row r="22" spans="2:9" s="45" customFormat="1" ht="36.5" customHeight="1">
      <c r="B22" s="122" t="s">
        <v>54</v>
      </c>
      <c r="C22" s="123"/>
      <c r="D22" s="81">
        <v>30396</v>
      </c>
      <c r="E22" s="119">
        <v>29449</v>
      </c>
      <c r="F22" s="82">
        <v>31994</v>
      </c>
      <c r="G22" s="83">
        <v>32134</v>
      </c>
      <c r="H22" s="115">
        <v>33581</v>
      </c>
      <c r="I22"/>
    </row>
    <row r="23" spans="2:9" s="45" customFormat="1" ht="36.5" customHeight="1">
      <c r="B23" s="122" t="s">
        <v>55</v>
      </c>
      <c r="C23" s="123"/>
      <c r="D23" s="81">
        <v>43141</v>
      </c>
      <c r="E23" s="119">
        <v>44541</v>
      </c>
      <c r="F23" s="82">
        <v>42438</v>
      </c>
      <c r="G23" s="83">
        <v>46745</v>
      </c>
      <c r="H23" s="115">
        <v>46000</v>
      </c>
      <c r="I23"/>
    </row>
    <row r="24" spans="2:9" s="45" customFormat="1" ht="36.5" customHeight="1" thickBot="1">
      <c r="B24" s="122" t="s">
        <v>57</v>
      </c>
      <c r="C24" s="123"/>
      <c r="D24" s="81">
        <v>73538</v>
      </c>
      <c r="E24" s="119">
        <v>73991</v>
      </c>
      <c r="F24" s="84">
        <v>74433</v>
      </c>
      <c r="G24" s="83">
        <v>78879</v>
      </c>
      <c r="H24" s="116">
        <v>79581</v>
      </c>
      <c r="I24"/>
    </row>
    <row r="25" spans="2:9" ht="10.5" customHeight="1" thickTop="1">
      <c r="D25" s="85"/>
      <c r="E25" s="85"/>
      <c r="F25" s="85"/>
      <c r="G25" s="85"/>
      <c r="H25" s="85"/>
    </row>
    <row r="26" spans="2:9">
      <c r="H26" s="1"/>
    </row>
  </sheetData>
  <mergeCells count="9">
    <mergeCell ref="B24:C24"/>
    <mergeCell ref="F9:F10"/>
    <mergeCell ref="E9:E10"/>
    <mergeCell ref="G9:G10"/>
    <mergeCell ref="H9:H10"/>
    <mergeCell ref="D9:D10"/>
    <mergeCell ref="B17:C17"/>
    <mergeCell ref="B22:C22"/>
    <mergeCell ref="B23:C23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2027.3_1Q(1)</vt:lpstr>
      <vt:lpstr>2027.3_1Q(2)</vt:lpstr>
      <vt:lpstr>2027.3_1Q(3)</vt:lpstr>
      <vt:lpstr>'2027.3_1Q(1)'!Print_Area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2026-08-07T01:50:16Z</dcterms:created>
  <dcterms:modified xsi:type="dcterms:W3CDTF">2026-08-07T01:50:26Z</dcterms:modified>
</cp:coreProperties>
</file>